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https://uclouvain-my.sharepoint.com/personal/pascale_premereur_uclouvain_be/Documents/Documents/Comm.programme(map,data,cyse)/commission MAP/Grille PAE/2025-2026/"/>
    </mc:Choice>
  </mc:AlternateContent>
  <xr:revisionPtr revIDLastSave="830" documentId="8_{228F066E-AE49-41B6-AFEA-EC74126B5848}" xr6:coauthVersionLast="47" xr6:coauthVersionMax="47" xr10:uidLastSave="{DAD6E601-65DF-43F1-9F53-9A144625635C}"/>
  <bookViews>
    <workbookView xWindow="-120" yWindow="-120" windowWidth="29040" windowHeight="15720" activeTab="1" xr2:uid="{00000000-000D-0000-FFFF-FFFF00000000}"/>
  </bookViews>
  <sheets>
    <sheet name="infos" sheetId="2" r:id="rId1"/>
    <sheet name="2025-2026"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6" i="4" l="1"/>
  <c r="I90" i="4"/>
  <c r="O171" i="4" l="1"/>
  <c r="N194" i="4"/>
  <c r="N193" i="4"/>
  <c r="M182" i="4"/>
  <c r="M178" i="4" l="1"/>
  <c r="M24" i="4"/>
  <c r="O152" i="4" l="1"/>
  <c r="O151" i="4"/>
  <c r="N177" i="4"/>
  <c r="I211" i="4"/>
  <c r="I7" i="4" s="1"/>
  <c r="L211" i="4"/>
  <c r="L7" i="4" s="1"/>
  <c r="K211" i="4"/>
  <c r="K7" i="4" s="1"/>
  <c r="J211" i="4"/>
  <c r="J7" i="4" s="1"/>
  <c r="M210" i="4"/>
  <c r="M209" i="4"/>
  <c r="M208" i="4"/>
  <c r="M207" i="4"/>
  <c r="M194" i="4"/>
  <c r="N118" i="4"/>
  <c r="I176" i="4"/>
  <c r="C186" i="4" s="1"/>
  <c r="M186" i="4"/>
  <c r="N178" i="4"/>
  <c r="N179" i="4"/>
  <c r="N180" i="4"/>
  <c r="N181" i="4"/>
  <c r="M170" i="4"/>
  <c r="M169" i="4"/>
  <c r="M168" i="4"/>
  <c r="M167" i="4"/>
  <c r="N163" i="4"/>
  <c r="N162" i="4"/>
  <c r="N161" i="4"/>
  <c r="N160" i="4"/>
  <c r="N159" i="4"/>
  <c r="N126" i="4"/>
  <c r="N124" i="4"/>
  <c r="N125" i="4"/>
  <c r="N143" i="4"/>
  <c r="N146" i="4"/>
  <c r="N149" i="4"/>
  <c r="N156" i="4"/>
  <c r="N122" i="4"/>
  <c r="N120" i="4"/>
  <c r="N119" i="4"/>
  <c r="N115" i="4"/>
  <c r="N113" i="4"/>
  <c r="N112" i="4"/>
  <c r="N111" i="4"/>
  <c r="N110" i="4"/>
  <c r="N108" i="4"/>
  <c r="N107" i="4"/>
  <c r="N106" i="4"/>
  <c r="N105" i="4"/>
  <c r="N102" i="4"/>
  <c r="N100" i="4"/>
  <c r="N99" i="4"/>
  <c r="N98" i="4"/>
  <c r="N97" i="4"/>
  <c r="N94" i="4"/>
  <c r="N93" i="4"/>
  <c r="N92" i="4"/>
  <c r="N88" i="4"/>
  <c r="N87" i="4"/>
  <c r="N85" i="4"/>
  <c r="N82" i="4"/>
  <c r="N83" i="4"/>
  <c r="N81" i="4"/>
  <c r="N78" i="4"/>
  <c r="N77" i="4"/>
  <c r="N75" i="4"/>
  <c r="N73" i="4"/>
  <c r="N72" i="4"/>
  <c r="N69" i="4"/>
  <c r="N68" i="4"/>
  <c r="N66" i="4"/>
  <c r="N65" i="4"/>
  <c r="N62" i="4"/>
  <c r="N61" i="4"/>
  <c r="N59" i="4"/>
  <c r="N57" i="4"/>
  <c r="N56" i="4"/>
  <c r="N55" i="4"/>
  <c r="N54" i="4"/>
  <c r="N53" i="4"/>
  <c r="N50" i="4"/>
  <c r="N48" i="4"/>
  <c r="N47" i="4"/>
  <c r="N46" i="4"/>
  <c r="N45" i="4"/>
  <c r="N42" i="4"/>
  <c r="N41" i="4"/>
  <c r="N40" i="4"/>
  <c r="N39" i="4"/>
  <c r="N38" i="4"/>
  <c r="N37" i="4"/>
  <c r="N34" i="4"/>
  <c r="N33" i="4"/>
  <c r="N32" i="4"/>
  <c r="N31" i="4"/>
  <c r="N30" i="4"/>
  <c r="M19" i="4"/>
  <c r="N24" i="4"/>
  <c r="N25" i="4"/>
  <c r="N23" i="4"/>
  <c r="N22" i="4"/>
  <c r="N21" i="4"/>
  <c r="N20" i="4"/>
  <c r="N19" i="4"/>
  <c r="M25" i="4"/>
  <c r="M23" i="4"/>
  <c r="M22" i="4"/>
  <c r="M21" i="4"/>
  <c r="M20" i="4"/>
  <c r="I166" i="4"/>
  <c r="I158" i="4"/>
  <c r="C188" i="4" s="1"/>
  <c r="I142" i="4"/>
  <c r="C187" i="4" s="1"/>
  <c r="I80" i="4"/>
  <c r="M81" i="4" s="1"/>
  <c r="I71" i="4"/>
  <c r="M72" i="4" s="1"/>
  <c r="I64" i="4"/>
  <c r="M65" i="4" s="1"/>
  <c r="I52" i="4"/>
  <c r="M53" i="4" s="1"/>
  <c r="I44" i="4"/>
  <c r="M45" i="4" s="1"/>
  <c r="I36" i="4"/>
  <c r="I29" i="4"/>
  <c r="M30" i="4" s="1"/>
  <c r="C10" i="4"/>
  <c r="C12" i="4"/>
  <c r="L6" i="4"/>
  <c r="K6" i="4"/>
  <c r="J6" i="4"/>
  <c r="I6" i="4"/>
  <c r="H6" i="4"/>
  <c r="L8" i="4" l="1"/>
  <c r="J8" i="4"/>
  <c r="I27" i="4"/>
  <c r="M27" i="4" s="1"/>
  <c r="C174" i="4"/>
  <c r="M174" i="4" s="1"/>
  <c r="K8" i="4"/>
  <c r="C11" i="4" s="1"/>
  <c r="M6" i="4"/>
  <c r="M7" i="4" s="1"/>
  <c r="I8" i="4"/>
  <c r="G9" i="4" s="1"/>
  <c r="M37" i="4"/>
  <c r="M173" i="4"/>
  <c r="N144" i="4"/>
  <c r="N145" i="4"/>
  <c r="N147" i="4"/>
  <c r="N148" i="4"/>
  <c r="N150" i="4"/>
  <c r="N151" i="4"/>
  <c r="N152" i="4"/>
  <c r="N153" i="4"/>
  <c r="N154" i="4"/>
  <c r="N155" i="4"/>
  <c r="N121" i="4"/>
  <c r="N123" i="4"/>
  <c r="N127" i="4"/>
  <c r="N128" i="4"/>
  <c r="N129" i="4"/>
  <c r="N130" i="4"/>
  <c r="N131" i="4"/>
  <c r="N132" i="4"/>
  <c r="N133" i="4"/>
  <c r="N134" i="4"/>
  <c r="N135" i="4"/>
  <c r="N136" i="4"/>
  <c r="N137" i="4"/>
  <c r="N138" i="4"/>
  <c r="N139" i="4"/>
  <c r="N140" i="4"/>
  <c r="N114" i="4"/>
  <c r="N116" i="4"/>
  <c r="N109" i="4"/>
  <c r="N101" i="4"/>
  <c r="N103" i="4"/>
  <c r="N95" i="4"/>
  <c r="N86" i="4"/>
  <c r="N84" i="4"/>
  <c r="N76" i="4"/>
  <c r="N74" i="4"/>
  <c r="N67" i="4"/>
  <c r="N60" i="4"/>
  <c r="N58" i="4"/>
  <c r="N49" i="4"/>
  <c r="I206" i="4"/>
  <c r="M8" i="4" l="1"/>
  <c r="I200" i="4"/>
  <c r="M201" i="4" s="1"/>
  <c r="I196" i="4"/>
  <c r="M197" i="4" s="1"/>
  <c r="I192" i="4"/>
  <c r="M193" i="4" s="1"/>
  <c r="M157" i="4" l="1"/>
  <c r="M10" i="4" l="1"/>
  <c r="B8" i="4"/>
  <c r="O172" i="4" s="1"/>
  <c r="M164" i="4" l="1"/>
  <c r="M165" i="4"/>
  <c r="B14" i="4"/>
  <c r="M4" i="4"/>
</calcChain>
</file>

<file path=xl/sharedStrings.xml><?xml version="1.0" encoding="utf-8"?>
<sst xmlns="http://schemas.openxmlformats.org/spreadsheetml/2006/main" count="385" uniqueCount="304">
  <si>
    <t>MS 21</t>
  </si>
  <si>
    <t>Q1</t>
  </si>
  <si>
    <t>Q2</t>
  </si>
  <si>
    <t>MS 22</t>
  </si>
  <si>
    <t>LFSA2995</t>
  </si>
  <si>
    <t>Date:</t>
  </si>
  <si>
    <t>Ethics and ICT  </t>
  </si>
  <si>
    <t>Full Master: min 120 ECTS</t>
  </si>
  <si>
    <t>Remarks</t>
  </si>
  <si>
    <t>Do not modify the gray cells!</t>
  </si>
  <si>
    <t>Year 1</t>
  </si>
  <si>
    <t>Year 2</t>
  </si>
  <si>
    <t>Subtotal:</t>
  </si>
  <si>
    <t>LLSMS2280</t>
  </si>
  <si>
    <t>Business Ethics and Compliance Management</t>
  </si>
  <si>
    <t>Master - Mandatory courses</t>
  </si>
  <si>
    <t>Taught in French</t>
  </si>
  <si>
    <t>Company Internship</t>
  </si>
  <si>
    <t>Entrepreneurship Theory</t>
  </si>
  <si>
    <t>Managerial, legal and economic aspects of the creation of a company</t>
  </si>
  <si>
    <t>Business plan of the creation of a company</t>
  </si>
  <si>
    <t>Advanced seminar on Entrepreneurship</t>
  </si>
  <si>
    <t>Venture creation financement and management I</t>
  </si>
  <si>
    <t>NOMA</t>
  </si>
  <si>
    <t>Modelling of biological systems</t>
  </si>
  <si>
    <t>LGBIO2060</t>
  </si>
  <si>
    <t>Nonlinear dynamical systems</t>
  </si>
  <si>
    <t>LINMA2361</t>
  </si>
  <si>
    <t>Advanced control and applications</t>
  </si>
  <si>
    <t>LINMA2671</t>
  </si>
  <si>
    <t>LINMA2875</t>
  </si>
  <si>
    <t>Mathematical ecology</t>
  </si>
  <si>
    <t>LINMA2510</t>
  </si>
  <si>
    <t>Secure electronic circuits and systems</t>
  </si>
  <si>
    <t>LELEC2760</t>
  </si>
  <si>
    <t>Bioinstrumentation</t>
  </si>
  <si>
    <t>Numerical methods in fluid mechanics</t>
  </si>
  <si>
    <t>LMECA2660</t>
  </si>
  <si>
    <t>LMECA2300</t>
  </si>
  <si>
    <t>LGCIV2041</t>
  </si>
  <si>
    <t>Numerical analysis of civil engineering structures</t>
  </si>
  <si>
    <t>LMECA2170</t>
  </si>
  <si>
    <t>Biomechanics</t>
  </si>
  <si>
    <t>LGBIO2040</t>
  </si>
  <si>
    <t>Rheology</t>
  </si>
  <si>
    <t>Modelling and analysis of dynamical systems</t>
  </si>
  <si>
    <t>LINMA2370</t>
  </si>
  <si>
    <t>Thermodynamics of irreversible phenomena</t>
  </si>
  <si>
    <t>LMECA2771</t>
  </si>
  <si>
    <t>LEPL2351</t>
  </si>
  <si>
    <t>LEPL2352</t>
  </si>
  <si>
    <t>Robot modelling and control</t>
  </si>
  <si>
    <t>LMAPR2018</t>
  </si>
  <si>
    <t>Master in Mathematical Engineering</t>
  </si>
  <si>
    <t>LINMA2990</t>
  </si>
  <si>
    <t>LINMA2171</t>
  </si>
  <si>
    <t>LINMA2380</t>
  </si>
  <si>
    <t>LINMA2470</t>
  </si>
  <si>
    <t>LINMA2471</t>
  </si>
  <si>
    <t>LINMA2710</t>
  </si>
  <si>
    <t>Numerical Analysis : Approximation, Interpolation, Integration</t>
  </si>
  <si>
    <t>Matrix computations</t>
  </si>
  <si>
    <t>Stochastic modelling</t>
  </si>
  <si>
    <t>Optimization models and methods II</t>
  </si>
  <si>
    <t>Scientific computing</t>
  </si>
  <si>
    <t>LINMA2450</t>
  </si>
  <si>
    <t>LINMA2460</t>
  </si>
  <si>
    <t>LINMA2491</t>
  </si>
  <si>
    <t>LINMA2345</t>
  </si>
  <si>
    <t>Quantitative Energy Economics</t>
  </si>
  <si>
    <t>Combinatorial optimization</t>
  </si>
  <si>
    <t>Optimization : Nonlinear programming</t>
  </si>
  <si>
    <t>Operational Research</t>
  </si>
  <si>
    <t>Game Theory</t>
  </si>
  <si>
    <t>System Identification</t>
  </si>
  <si>
    <t>LINMA2111</t>
  </si>
  <si>
    <t>LINMA2720</t>
  </si>
  <si>
    <t>Discrete mathematics II : Algorithms and complexity</t>
  </si>
  <si>
    <t>Advanced Numerical Methods</t>
  </si>
  <si>
    <t>LINMA2472</t>
  </si>
  <si>
    <t>LELEC2870</t>
  </si>
  <si>
    <t>LSTAT2020</t>
  </si>
  <si>
    <t>LDATS2360</t>
  </si>
  <si>
    <t>LDATA2010</t>
  </si>
  <si>
    <t>Algorithms in data science</t>
  </si>
  <si>
    <t>Machine learning : regression, deep networks and dimensionality reduction</t>
  </si>
  <si>
    <t>Cloud Computing</t>
  </si>
  <si>
    <t>Databases</t>
  </si>
  <si>
    <t>Machine Learning: classification and evaluation</t>
  </si>
  <si>
    <t>Mining Patterns in Data</t>
  </si>
  <si>
    <t>Data mining &amp; decision making</t>
  </si>
  <si>
    <t>Statistical softwares and basic statistical programming</t>
  </si>
  <si>
    <t>Seminar in data management: basic</t>
  </si>
  <si>
    <t>Information visualisation</t>
  </si>
  <si>
    <t>LACTU2030</t>
  </si>
  <si>
    <t>LACTU2170</t>
  </si>
  <si>
    <t>LMAT2440</t>
  </si>
  <si>
    <t>LMAT2450</t>
  </si>
  <si>
    <t>LELEC2770</t>
  </si>
  <si>
    <t>Secured systems engineering</t>
  </si>
  <si>
    <t>Computer system security</t>
  </si>
  <si>
    <t>Information theory and coding</t>
  </si>
  <si>
    <t>Number theory</t>
  </si>
  <si>
    <t>Cryptography</t>
  </si>
  <si>
    <t>Privacy Enhancing technology</t>
  </si>
  <si>
    <t>Major in biomedical engineering (min 15 ECTS to be validated)</t>
  </si>
  <si>
    <t>LGBIO2010</t>
  </si>
  <si>
    <t>LGBIO2020</t>
  </si>
  <si>
    <t>LGBIO2030</t>
  </si>
  <si>
    <t>LGBIO2050</t>
  </si>
  <si>
    <t>Bioinformatics</t>
  </si>
  <si>
    <t>Biomaterials</t>
  </si>
  <si>
    <t>Medical Imaging</t>
  </si>
  <si>
    <t>Complement to the major in financial mathematics</t>
  </si>
  <si>
    <t>LACTU2010</t>
  </si>
  <si>
    <t>LACTU2040</t>
  </si>
  <si>
    <t>LACTU2210</t>
  </si>
  <si>
    <t>Quantitative Risk Management</t>
  </si>
  <si>
    <t>Module in Biostatistics and Technometry</t>
  </si>
  <si>
    <t>LBIRA2110B</t>
  </si>
  <si>
    <t>LSTAT2040</t>
  </si>
  <si>
    <t>LSTAT2130</t>
  </si>
  <si>
    <t>LSTAT2220</t>
  </si>
  <si>
    <t>LSTAT2310</t>
  </si>
  <si>
    <t>LSTAT2330</t>
  </si>
  <si>
    <t>Module in General Statistics and Mathematics</t>
  </si>
  <si>
    <t>LSTAT2110</t>
  </si>
  <si>
    <t>LSTAT2120</t>
  </si>
  <si>
    <t>LSTAT2150</t>
  </si>
  <si>
    <t>LSTAT2170</t>
  </si>
  <si>
    <t>Machine Learning :classification and evaluation</t>
  </si>
  <si>
    <t>Statistical analysis</t>
  </si>
  <si>
    <t>Data Analysis</t>
  </si>
  <si>
    <t>Linear models</t>
  </si>
  <si>
    <t>Introduction to Bayesian statistics</t>
  </si>
  <si>
    <t>Nonparametric statistics: smoothings methods</t>
  </si>
  <si>
    <t>Times series</t>
  </si>
  <si>
    <t>In addition, students who would like to enrol subsequently in the Master in Actuarial Sciences will be able to add value to all the compulsory courses in the ACTU2M programme that they will have validated in the financial mathematics option.</t>
  </si>
  <si>
    <t>Courses of interest</t>
  </si>
  <si>
    <t>LECON2021</t>
  </si>
  <si>
    <t>LECON2031</t>
  </si>
  <si>
    <t>LECON2033</t>
  </si>
  <si>
    <t>LELEC1360</t>
  </si>
  <si>
    <t>LELEC2880</t>
  </si>
  <si>
    <t>LELEC2885</t>
  </si>
  <si>
    <t>LELEC2900</t>
  </si>
  <si>
    <t>LMAT1371</t>
  </si>
  <si>
    <t>LMAT2130</t>
  </si>
  <si>
    <t>LMAT2460</t>
  </si>
  <si>
    <t>LMECA1100</t>
  </si>
  <si>
    <t>LMECA1321</t>
  </si>
  <si>
    <t>LSTAT2100</t>
  </si>
  <si>
    <t>LDATS2350</t>
  </si>
  <si>
    <t>LGCIV2056</t>
  </si>
  <si>
    <t>Economic Fluctuations and Foundations of Macro Polici</t>
  </si>
  <si>
    <t>Applied Econometrics : Time Series</t>
  </si>
  <si>
    <t>Applied econometrics: Microeconometrics</t>
  </si>
  <si>
    <t>Telecommunications</t>
  </si>
  <si>
    <t>Image processing and computer vision</t>
  </si>
  <si>
    <t>Signal processing</t>
  </si>
  <si>
    <t>Probability Theory</t>
  </si>
  <si>
    <t>Partial differential equations</t>
  </si>
  <si>
    <t>Finite mathematics and combinatorial structures</t>
  </si>
  <si>
    <t>Deformable solid mechanics</t>
  </si>
  <si>
    <t>Fluid mechanics and transfer phenomena</t>
  </si>
  <si>
    <t>Discrete data analysis</t>
  </si>
  <si>
    <t>Data Mining</t>
  </si>
  <si>
    <t>Marine Hydrodynamics</t>
  </si>
  <si>
    <t xml:space="preserve">The program can be found at https://uclouvain.be/prog-map2m </t>
  </si>
  <si>
    <t>Anticipation</t>
  </si>
  <si>
    <t>Disp</t>
  </si>
  <si>
    <t>Total</t>
  </si>
  <si>
    <t>Total 1 + 2 + 3</t>
  </si>
  <si>
    <t>Major 1 in Optimization and operations research eng. (min 20 ECTS to be validated)</t>
  </si>
  <si>
    <t>Major 2 in Systems and control engineering (min 20 ECTS to be validated)</t>
  </si>
  <si>
    <t>Other non disciplinary courses (max 8 ECTS)</t>
  </si>
  <si>
    <t>ADD language class if any</t>
  </si>
  <si>
    <t>LINMA2120</t>
  </si>
  <si>
    <t>Applied Mathematics Seminar</t>
  </si>
  <si>
    <t>Project in Math engineering</t>
  </si>
  <si>
    <t>LINMA2360</t>
  </si>
  <si>
    <t>Other class: (to be filled)</t>
  </si>
  <si>
    <t>Classes not counting toward master (e.g. Remaining bachelor classes)</t>
  </si>
  <si>
    <t>Credits counting towards master</t>
  </si>
  <si>
    <t>Credits not counting towards ms</t>
  </si>
  <si>
    <t>Total crdits Year 1</t>
  </si>
  <si>
    <t>Total credits / semester</t>
  </si>
  <si>
    <t>Instruction to fill the form</t>
  </si>
  <si>
    <t>The form may not be adapted to very particular situations. In that case ignore the warning and explain the situation in the free comments section</t>
  </si>
  <si>
    <t>Instruction at the end. Please fill for the whole master</t>
  </si>
  <si>
    <t>Free comments by Students</t>
  </si>
  <si>
    <t>If you are in the 2nd/3rd  year but do not plan to graduate this year, use "anticipation" for all previous years, Y1 for this year, and Y2 for next year</t>
  </si>
  <si>
    <t>Final Year? y/n</t>
  </si>
  <si>
    <t>Mathematical models in neuroscience</t>
  </si>
  <si>
    <t>LGBIO2072</t>
  </si>
  <si>
    <t>Remarks: classes in this option are in french</t>
  </si>
  <si>
    <r>
      <t>Master thesis (</t>
    </r>
    <r>
      <rPr>
        <b/>
        <i/>
        <sz val="10"/>
        <rFont val="Arial"/>
        <family val="2"/>
      </rPr>
      <t>distribute 25 credits on Q1 &amp; Q2</t>
    </r>
    <r>
      <rPr>
        <sz val="10"/>
        <rFont val="Arial"/>
        <family val="2"/>
      </rPr>
      <t>)</t>
    </r>
  </si>
  <si>
    <t>Group dynamics</t>
  </si>
  <si>
    <t>Language classes</t>
  </si>
  <si>
    <t>LEPL2020</t>
  </si>
  <si>
    <t>LEPL2211</t>
  </si>
  <si>
    <t>Prof. Integration courses</t>
  </si>
  <si>
    <t>Erasmus - mobility placeholder Q1</t>
  </si>
  <si>
    <t>Erasmus - mobility placeholder Q2</t>
  </si>
  <si>
    <t>To be filled only in Y1 if you plan to go on erasmus etc. in Y2Q2</t>
  </si>
  <si>
    <t>To be filled only in Y1 if you plan to go on erasmus etc. in Y2Q1</t>
  </si>
  <si>
    <t>Elective technical courses</t>
  </si>
  <si>
    <t>Total Disciplinary credits (min 90)</t>
  </si>
  <si>
    <t>Errors summary</t>
  </si>
  <si>
    <t>If the class/thesis is on Q1 &amp; Q2, split it base on your estimated workload (or ignore the warning)</t>
  </si>
  <si>
    <t xml:space="preserve">Anticipation = class taken before starting the master but not in the context of another program, or class taken in Y1 if you are in Y2 but will not </t>
  </si>
  <si>
    <t>Fill the document for the whole master while indicating if it is your final year or not (plans for subsquent years are prospective and can be modified next year)</t>
  </si>
  <si>
    <t>Total in the first three majors must be at least 20</t>
  </si>
  <si>
    <t>LINMA2415</t>
  </si>
  <si>
    <t>LINFO2145</t>
  </si>
  <si>
    <t>LINFO2172</t>
  </si>
  <si>
    <t>LINFO2262</t>
  </si>
  <si>
    <t>LINFO2364</t>
  </si>
  <si>
    <t>LINFO2144</t>
  </si>
  <si>
    <t>LINFO2347</t>
  </si>
  <si>
    <t>LINFO2275</t>
  </si>
  <si>
    <t>Estimation and communication theory</t>
  </si>
  <si>
    <t>LEPL2212</t>
  </si>
  <si>
    <t>Financial performance indicators</t>
  </si>
  <si>
    <t>LEPL2214</t>
  </si>
  <si>
    <t>LEPL2210</t>
  </si>
  <si>
    <t>Marketing fundamentals:</t>
  </si>
  <si>
    <t>Marketing</t>
  </si>
  <si>
    <t>MLSMM2136</t>
  </si>
  <si>
    <t>MLSMM2134</t>
  </si>
  <si>
    <t>E-comportement du consommateur</t>
  </si>
  <si>
    <t>Professional integration work (to be validated in Y2)</t>
  </si>
  <si>
    <t>Max 8 ECTS</t>
  </si>
  <si>
    <t>Option Business risks and opportunities</t>
  </si>
  <si>
    <t>min 15 ECTS to validate the option + special conditions</t>
  </si>
  <si>
    <t>MGEST1108</t>
  </si>
  <si>
    <t>Taught in French, MGEST 1108 prerequisite</t>
  </si>
  <si>
    <t>Sourcing and Procurement</t>
  </si>
  <si>
    <t>LLSMS2036</t>
  </si>
  <si>
    <t>LLSMS2038</t>
  </si>
  <si>
    <t>LLSMS2037</t>
  </si>
  <si>
    <t>Supply Chain Procurement</t>
  </si>
  <si>
    <t>Sourcing Strategy</t>
  </si>
  <si>
    <t>Procurement Organisation and Scope</t>
  </si>
  <si>
    <t>3 previous classes + at least one of the follwing two to validate option</t>
  </si>
  <si>
    <r>
      <t xml:space="preserve">Please mark </t>
    </r>
    <r>
      <rPr>
        <b/>
        <sz val="12"/>
        <rFont val="Times New Roman"/>
        <family val="1"/>
      </rPr>
      <t>with credits</t>
    </r>
    <r>
      <rPr>
        <sz val="12"/>
        <rFont val="Times New Roman"/>
        <family val="1"/>
      </rPr>
      <t xml:space="preserve"> the courses taken during the first and the second years of your master (the total will be automatically calculated). Together, all the credits must add up to a minimum of 120 ECTS. You will have the possibility to update your program for the second semester in January but with the constraint of keeping the number of credits constant. </t>
    </r>
  </si>
  <si>
    <t>Do not submit your program if there remains errors, unless you clearly comment on them</t>
  </si>
  <si>
    <t>Disp = class (already) taken as part of a different programme / for which equivalent class has been followed</t>
  </si>
  <si>
    <r>
      <t>To be returned by September</t>
    </r>
    <r>
      <rPr>
        <sz val="10"/>
        <color rgb="FFFF0000"/>
        <rFont val="Arial"/>
        <family val="2"/>
      </rPr>
      <t xml:space="preserve"> 27th</t>
    </r>
    <r>
      <rPr>
        <sz val="10"/>
        <rFont val="Arial"/>
        <family val="2"/>
      </rPr>
      <t xml:space="preserve"> at the latest to secretariat-pae-map-data@uclouvain.be (excel, no pdf)</t>
    </r>
  </si>
  <si>
    <t>Statistical quality control</t>
  </si>
  <si>
    <t>Statistics in clinical trials</t>
  </si>
  <si>
    <t>Analysis of survival and duration data</t>
  </si>
  <si>
    <t>Devenir tutrice, tuteur (Q1)</t>
  </si>
  <si>
    <t>Devenir tutrice, tuteur (Q2)</t>
  </si>
  <si>
    <r>
      <t xml:space="preserve">Option in Business risks and opportunities </t>
    </r>
    <r>
      <rPr>
        <sz val="10"/>
        <color theme="5"/>
        <rFont val="Arial"/>
        <family val="2"/>
      </rPr>
      <t>(not compatible with "INEO")</t>
    </r>
  </si>
  <si>
    <t>Q1+Q2, spread the credits the way you want</t>
  </si>
  <si>
    <t>Option INEO</t>
  </si>
  <si>
    <t>LINEO2001</t>
  </si>
  <si>
    <t>LINEO2002</t>
  </si>
  <si>
    <t>LINEO2003</t>
  </si>
  <si>
    <t>LINEO2004</t>
  </si>
  <si>
    <t>LINEO2021</t>
  </si>
  <si>
    <t>INEO (not compatible with "enjeux de l'entreprise"),  selection-based</t>
  </si>
  <si>
    <t>Major in Financial mathematics (min 20 ECTS to be validated)</t>
  </si>
  <si>
    <t>Life Insurance actuarial science</t>
  </si>
  <si>
    <t>Financial valuation of actuarial liabilities</t>
  </si>
  <si>
    <t>LACTU2220</t>
  </si>
  <si>
    <t>Asset and Liability Management</t>
  </si>
  <si>
    <t>LACTU2240</t>
  </si>
  <si>
    <t>Major in Cryptography and information security (min 20 ECTS to be validated)</t>
  </si>
  <si>
    <t>LELEC2348</t>
  </si>
  <si>
    <t>Property and casualty insurance actuarial science</t>
  </si>
  <si>
    <t>Social security and Pension actuarial science</t>
  </si>
  <si>
    <t>Statistical analysis of multivariate data-applied Econometrics</t>
  </si>
  <si>
    <t>LELME2732</t>
  </si>
  <si>
    <t>Trends in Digital Marketing</t>
  </si>
  <si>
    <t>Other elective disciplinary courses (including mobility) Always require approval of RCP</t>
  </si>
  <si>
    <t xml:space="preserve">Actuarial Science in Finance: Advanced Processes and Life insurance Engineering </t>
  </si>
  <si>
    <t xml:space="preserve">Students taking 30 credits in this module will be able to complete the Master in Statistics, Biostatistics orientation [120 credits] in one year. This should be confirmed by the Secretariat of the School of Statistics, Biostatistics and Actuarial Sciences (LSBA): info-stat-actu@uclouvain.be  </t>
  </si>
  <si>
    <t xml:space="preserve">Students taking 30 credits in this module will be able to complete the Master in Statistics [120 credits] in one year. This should be confirmed by the Secretariat of the School of Statistics, Biostatistics and Actuarial Sciences (LSBA): info-stat-actu@uclouvain.be   </t>
  </si>
  <si>
    <t>Project in Mathematical Engineering</t>
  </si>
  <si>
    <t>LINFO2381</t>
  </si>
  <si>
    <t>Health informatics</t>
  </si>
  <si>
    <t>LINMA2474</t>
  </si>
  <si>
    <t>High-Dimensional Data Analysis and Optimization</t>
  </si>
  <si>
    <t>Mathematical modelling of complex systems</t>
  </si>
  <si>
    <t>LINMA2222</t>
  </si>
  <si>
    <t>Stochastic Optimal Control and Reinforcement learning</t>
  </si>
  <si>
    <t>Major in Artificial intelligence ans its applications (min 20 ECTS to be validated)</t>
  </si>
  <si>
    <t>Linear Models</t>
  </si>
  <si>
    <t>LDATS2450</t>
  </si>
  <si>
    <t>Statistical learning: Estimation, selection and inference</t>
  </si>
  <si>
    <t>Computational Geometry</t>
  </si>
  <si>
    <t>Introduction to new venture management</t>
  </si>
  <si>
    <t>Law, Regulation and Legal Context- (partim A)</t>
  </si>
  <si>
    <t xml:space="preserve">Profesional integration and socio-economic knowledge  (min 6 ECTS) </t>
  </si>
  <si>
    <t>Criterion verification for Prof. exposure  (min 6 ECTS)</t>
  </si>
  <si>
    <t xml:space="preserve">Min 6 ECTS among Prof integration courses and the options "enjeux de l'entreprise" and  CPME </t>
  </si>
  <si>
    <t>Name + email</t>
  </si>
  <si>
    <t>2025-2026</t>
  </si>
  <si>
    <t>Min 6 ECTS among the courses of the options "CPME", "enjeux de l'entreprise", the internship and prof contact course, or prof contact course from other masters at EPL</t>
  </si>
  <si>
    <t>Major 3 in Computational data engineering and machine learning (min 20 ECTS to be validated)</t>
  </si>
  <si>
    <t>Not taught in 2025-2026</t>
  </si>
  <si>
    <t>For students already enrolled in MS courses in 24-25: min. 3ECTS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</si>
</sst>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0"/>
      <name val="Arial"/>
    </font>
    <font>
      <sz val="8"/>
      <name val="Arial"/>
      <family val="2"/>
    </font>
    <font>
      <b/>
      <sz val="10"/>
      <name val="Arial"/>
      <family val="2"/>
    </font>
    <font>
      <sz val="10"/>
      <name val="Arial"/>
      <family val="2"/>
    </font>
    <font>
      <b/>
      <sz val="10"/>
      <color rgb="FFFF0000"/>
      <name val="Arial"/>
      <family val="2"/>
    </font>
    <font>
      <b/>
      <sz val="12"/>
      <name val="Arial"/>
      <family val="2"/>
    </font>
    <font>
      <sz val="10"/>
      <color theme="0"/>
      <name val="Arial"/>
      <family val="2"/>
    </font>
    <font>
      <b/>
      <sz val="10"/>
      <color rgb="FF00B050"/>
      <name val="Arial"/>
      <family val="2"/>
    </font>
    <font>
      <sz val="10"/>
      <color rgb="FFFF0000"/>
      <name val="Arial"/>
      <family val="2"/>
    </font>
    <font>
      <sz val="12"/>
      <name val="Times New Roman"/>
      <family val="1"/>
    </font>
    <font>
      <b/>
      <sz val="11"/>
      <color rgb="FF000000"/>
      <name val="Times New Roman"/>
      <family val="1"/>
      <charset val="1"/>
    </font>
    <font>
      <sz val="11"/>
      <name val="Calibri"/>
      <family val="2"/>
      <charset val="1"/>
    </font>
    <font>
      <b/>
      <sz val="14"/>
      <name val="Arial"/>
      <family val="2"/>
    </font>
    <font>
      <b/>
      <sz val="12"/>
      <name val="Calibri"/>
      <family val="2"/>
    </font>
    <font>
      <sz val="10"/>
      <color rgb="FF00B050"/>
      <name val="Arial"/>
      <family val="2"/>
    </font>
    <font>
      <sz val="10"/>
      <color theme="7" tint="-0.249977111117893"/>
      <name val="Arial"/>
      <family val="2"/>
    </font>
    <font>
      <sz val="10"/>
      <color theme="9" tint="-0.249977111117893"/>
      <name val="Arial"/>
      <family val="2"/>
    </font>
    <font>
      <b/>
      <sz val="10"/>
      <color rgb="FF7030A0"/>
      <name val="Arial"/>
      <family val="2"/>
    </font>
    <font>
      <b/>
      <sz val="10"/>
      <color theme="1"/>
      <name val="Arial"/>
      <family val="2"/>
    </font>
    <font>
      <b/>
      <sz val="10"/>
      <color theme="7" tint="-0.249977111117893"/>
      <name val="Arial"/>
      <family val="2"/>
    </font>
    <font>
      <sz val="10"/>
      <color rgb="FF7030A0"/>
      <name val="Arial"/>
      <family val="2"/>
    </font>
    <font>
      <sz val="10"/>
      <color theme="1"/>
      <name val="Arial"/>
      <family val="2"/>
    </font>
    <font>
      <b/>
      <sz val="12"/>
      <color rgb="FF7030A0"/>
      <name val="Arial"/>
      <family val="2"/>
    </font>
    <font>
      <b/>
      <i/>
      <sz val="10"/>
      <name val="Arial"/>
      <family val="2"/>
    </font>
    <font>
      <b/>
      <sz val="14"/>
      <color rgb="FF7030A0"/>
      <name val="Arial"/>
      <family val="2"/>
    </font>
    <font>
      <sz val="10"/>
      <color theme="5"/>
      <name val="Arial"/>
      <family val="2"/>
    </font>
    <font>
      <i/>
      <sz val="10"/>
      <color theme="5"/>
      <name val="Arial"/>
      <family val="2"/>
    </font>
    <font>
      <b/>
      <sz val="10"/>
      <color theme="8"/>
      <name val="Arial"/>
      <family val="2"/>
    </font>
    <font>
      <i/>
      <sz val="10"/>
      <color theme="1"/>
      <name val="Arial"/>
      <family val="2"/>
    </font>
    <font>
      <b/>
      <sz val="12"/>
      <name val="Times New Roman"/>
      <family val="1"/>
    </font>
    <font>
      <u/>
      <sz val="10"/>
      <color theme="10"/>
      <name val="Arial"/>
      <family val="2"/>
    </font>
    <font>
      <u/>
      <sz val="10"/>
      <color theme="1"/>
      <name val="Arial"/>
      <family val="2"/>
    </font>
    <font>
      <sz val="11"/>
      <color rgb="FF000000"/>
      <name val="Calibri"/>
      <family val="2"/>
    </font>
    <font>
      <b/>
      <sz val="10"/>
      <color theme="9" tint="-0.249977111117893"/>
      <name val="Arial"/>
      <family val="2"/>
    </font>
  </fonts>
  <fills count="8">
    <fill>
      <patternFill patternType="none"/>
    </fill>
    <fill>
      <patternFill patternType="gray125"/>
    </fill>
    <fill>
      <patternFill patternType="solid">
        <fgColor indexed="22"/>
        <bgColor indexed="64"/>
      </patternFill>
    </fill>
    <fill>
      <patternFill patternType="solid">
        <fgColor indexed="23"/>
        <bgColor indexed="64"/>
      </patternFill>
    </fill>
    <fill>
      <patternFill patternType="solid">
        <fgColor indexed="43"/>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6" tint="0.59999389629810485"/>
        <bgColor indexed="64"/>
      </patternFill>
    </fill>
  </fills>
  <borders count="23">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3">
    <xf numFmtId="0" fontId="0" fillId="0" borderId="0"/>
    <xf numFmtId="0" fontId="3" fillId="0" borderId="0"/>
    <xf numFmtId="0" fontId="30" fillId="0" borderId="0" applyNumberFormat="0" applyFill="0" applyBorder="0" applyAlignment="0" applyProtection="0"/>
  </cellStyleXfs>
  <cellXfs count="150">
    <xf numFmtId="0" fontId="0" fillId="0" borderId="0" xfId="0"/>
    <xf numFmtId="0" fontId="3" fillId="0" borderId="0" xfId="1"/>
    <xf numFmtId="0" fontId="3" fillId="0" borderId="0" xfId="1" applyAlignment="1">
      <alignment horizontal="left"/>
    </xf>
    <xf numFmtId="0" fontId="2" fillId="0" borderId="0" xfId="1" applyFont="1"/>
    <xf numFmtId="0" fontId="2" fillId="0" borderId="0" xfId="1" applyFont="1" applyAlignment="1">
      <alignment horizontal="left"/>
    </xf>
    <xf numFmtId="0" fontId="3" fillId="6" borderId="5" xfId="1" applyFill="1" applyBorder="1" applyAlignment="1">
      <alignment horizontal="center"/>
    </xf>
    <xf numFmtId="0" fontId="2" fillId="0" borderId="3" xfId="1" applyFont="1" applyBorder="1"/>
    <xf numFmtId="0" fontId="3" fillId="0" borderId="4" xfId="1" applyBorder="1"/>
    <xf numFmtId="0" fontId="3" fillId="3" borderId="5" xfId="1" applyFill="1" applyBorder="1" applyAlignment="1">
      <alignment horizontal="center"/>
    </xf>
    <xf numFmtId="0" fontId="3" fillId="3" borderId="5" xfId="1" applyFill="1" applyBorder="1"/>
    <xf numFmtId="0" fontId="6" fillId="3" borderId="5" xfId="1" applyFont="1" applyFill="1" applyBorder="1" applyAlignment="1">
      <alignment horizontal="center"/>
    </xf>
    <xf numFmtId="0" fontId="3" fillId="0" borderId="5" xfId="1" applyBorder="1"/>
    <xf numFmtId="0" fontId="3" fillId="2" borderId="5" xfId="1" applyFill="1" applyBorder="1" applyAlignment="1">
      <alignment horizontal="center"/>
    </xf>
    <xf numFmtId="0" fontId="3" fillId="0" borderId="5" xfId="1" applyBorder="1" applyAlignment="1">
      <alignment horizontal="center"/>
    </xf>
    <xf numFmtId="0" fontId="3" fillId="0" borderId="14" xfId="1" applyBorder="1"/>
    <xf numFmtId="0" fontId="3" fillId="0" borderId="0" xfId="1" applyAlignment="1">
      <alignment horizontal="center"/>
    </xf>
    <xf numFmtId="0" fontId="2" fillId="0" borderId="1" xfId="1" applyFont="1" applyBorder="1"/>
    <xf numFmtId="0" fontId="3" fillId="0" borderId="2" xfId="1" applyBorder="1"/>
    <xf numFmtId="0" fontId="3" fillId="5" borderId="5" xfId="1" applyFill="1" applyBorder="1" applyAlignment="1">
      <alignment horizontal="center"/>
    </xf>
    <xf numFmtId="0" fontId="2" fillId="0" borderId="1" xfId="0" applyFont="1" applyBorder="1"/>
    <xf numFmtId="0" fontId="0" fillId="0" borderId="2" xfId="0" applyBorder="1"/>
    <xf numFmtId="0" fontId="0" fillId="5" borderId="5" xfId="0" applyFill="1" applyBorder="1" applyAlignment="1">
      <alignment horizontal="center"/>
    </xf>
    <xf numFmtId="0" fontId="0" fillId="0" borderId="5" xfId="0" applyBorder="1"/>
    <xf numFmtId="0" fontId="7" fillId="0" borderId="5" xfId="0" applyFont="1" applyBorder="1" applyAlignment="1">
      <alignment horizontal="center"/>
    </xf>
    <xf numFmtId="0" fontId="0" fillId="0" borderId="5" xfId="0" applyBorder="1" applyAlignment="1">
      <alignment horizontal="center"/>
    </xf>
    <xf numFmtId="0" fontId="3" fillId="0" borderId="5" xfId="0" applyFont="1" applyBorder="1"/>
    <xf numFmtId="0" fontId="0" fillId="0" borderId="0" xfId="0" applyAlignment="1">
      <alignment horizontal="center"/>
    </xf>
    <xf numFmtId="0" fontId="8" fillId="0" borderId="5" xfId="0" applyFont="1" applyBorder="1"/>
    <xf numFmtId="0" fontId="3" fillId="5" borderId="5" xfId="0" applyFont="1" applyFill="1" applyBorder="1" applyAlignment="1">
      <alignment horizontal="center"/>
    </xf>
    <xf numFmtId="0" fontId="3" fillId="0" borderId="5" xfId="0" applyFont="1" applyBorder="1" applyAlignment="1">
      <alignment horizontal="center"/>
    </xf>
    <xf numFmtId="0" fontId="4" fillId="0" borderId="0" xfId="1" applyFont="1" applyAlignment="1">
      <alignment horizontal="center"/>
    </xf>
    <xf numFmtId="0" fontId="3" fillId="0" borderId="5" xfId="1" applyBorder="1" applyAlignment="1">
      <alignment wrapText="1"/>
    </xf>
    <xf numFmtId="0" fontId="3" fillId="0" borderId="5" xfId="1" applyBorder="1" applyAlignment="1">
      <alignment vertical="top"/>
    </xf>
    <xf numFmtId="0" fontId="3" fillId="5" borderId="5" xfId="1" applyFill="1" applyBorder="1" applyAlignment="1">
      <alignment horizontal="center" vertical="top"/>
    </xf>
    <xf numFmtId="0" fontId="3" fillId="0" borderId="0" xfId="1" applyAlignment="1">
      <alignment wrapText="1"/>
    </xf>
    <xf numFmtId="0" fontId="0" fillId="5" borderId="5" xfId="0" applyFill="1" applyBorder="1" applyAlignment="1">
      <alignment horizontal="center" wrapText="1"/>
    </xf>
    <xf numFmtId="0" fontId="10" fillId="0" borderId="0" xfId="0" applyFont="1" applyAlignment="1">
      <alignment horizontal="center" vertical="top"/>
    </xf>
    <xf numFmtId="0" fontId="11" fillId="0" borderId="0" xfId="0" applyFont="1"/>
    <xf numFmtId="0" fontId="3" fillId="0" borderId="0" xfId="0" applyFont="1"/>
    <xf numFmtId="0" fontId="3" fillId="5" borderId="13" xfId="1" applyFill="1" applyBorder="1" applyAlignment="1">
      <alignment horizontal="center"/>
    </xf>
    <xf numFmtId="0" fontId="3" fillId="0" borderId="5" xfId="1" applyBorder="1" applyAlignment="1">
      <alignment vertical="top" wrapText="1"/>
    </xf>
    <xf numFmtId="0" fontId="3" fillId="0" borderId="5" xfId="1" applyBorder="1" applyAlignment="1">
      <alignment horizontal="left" vertical="top" wrapText="1"/>
    </xf>
    <xf numFmtId="0" fontId="3" fillId="0" borderId="17" xfId="1" applyBorder="1" applyAlignment="1">
      <alignment horizontal="center"/>
    </xf>
    <xf numFmtId="0" fontId="3" fillId="2" borderId="4" xfId="1" applyFill="1" applyBorder="1"/>
    <xf numFmtId="0" fontId="3" fillId="2" borderId="13" xfId="1" applyFill="1" applyBorder="1"/>
    <xf numFmtId="0" fontId="3" fillId="5" borderId="3" xfId="1" applyFill="1" applyBorder="1" applyAlignment="1">
      <alignment horizontal="center"/>
    </xf>
    <xf numFmtId="0" fontId="3" fillId="5" borderId="4" xfId="1" applyFill="1" applyBorder="1"/>
    <xf numFmtId="0" fontId="3" fillId="5" borderId="13" xfId="1" applyFill="1" applyBorder="1" applyAlignment="1">
      <alignment horizontal="left" wrapText="1"/>
    </xf>
    <xf numFmtId="0" fontId="3" fillId="2" borderId="3" xfId="1" applyFill="1" applyBorder="1" applyAlignment="1">
      <alignment horizontal="center"/>
    </xf>
    <xf numFmtId="0" fontId="3" fillId="2" borderId="4" xfId="1" applyFill="1" applyBorder="1" applyAlignment="1">
      <alignment horizontal="center"/>
    </xf>
    <xf numFmtId="0" fontId="3" fillId="6" borderId="17" xfId="1" applyFill="1" applyBorder="1" applyAlignment="1">
      <alignment horizontal="center"/>
    </xf>
    <xf numFmtId="0" fontId="3" fillId="2" borderId="1" xfId="1" applyFill="1" applyBorder="1" applyAlignment="1">
      <alignment horizontal="center"/>
    </xf>
    <xf numFmtId="0" fontId="0" fillId="2" borderId="4" xfId="0" applyFill="1" applyBorder="1" applyAlignment="1">
      <alignment horizontal="center"/>
    </xf>
    <xf numFmtId="0" fontId="0" fillId="2" borderId="3" xfId="0" applyFill="1" applyBorder="1" applyAlignment="1">
      <alignment horizontal="center" wrapText="1"/>
    </xf>
    <xf numFmtId="0" fontId="8" fillId="0" borderId="0" xfId="1" applyFont="1"/>
    <xf numFmtId="0" fontId="4" fillId="0" borderId="5" xfId="1" applyFont="1" applyBorder="1"/>
    <xf numFmtId="0" fontId="4" fillId="0" borderId="0" xfId="1" applyFont="1"/>
    <xf numFmtId="0" fontId="14" fillId="0" borderId="5" xfId="1" applyFont="1" applyBorder="1"/>
    <xf numFmtId="0" fontId="8" fillId="0" borderId="0" xfId="1" applyFont="1" applyAlignment="1">
      <alignment wrapText="1"/>
    </xf>
    <xf numFmtId="0" fontId="15" fillId="0" borderId="5" xfId="0" applyFont="1" applyBorder="1"/>
    <xf numFmtId="0" fontId="14" fillId="0" borderId="0" xfId="1" applyFont="1"/>
    <xf numFmtId="0" fontId="16" fillId="0" borderId="0" xfId="1" applyFont="1"/>
    <xf numFmtId="0" fontId="17" fillId="0" borderId="0" xfId="1" applyFont="1" applyAlignment="1">
      <alignment horizontal="left"/>
    </xf>
    <xf numFmtId="0" fontId="18" fillId="0" borderId="0" xfId="1" applyFont="1" applyAlignment="1">
      <alignment horizontal="center"/>
    </xf>
    <xf numFmtId="0" fontId="4" fillId="0" borderId="5" xfId="0" applyFont="1" applyBorder="1"/>
    <xf numFmtId="0" fontId="17" fillId="0" borderId="0" xfId="1" applyFont="1"/>
    <xf numFmtId="0" fontId="19" fillId="0" borderId="0" xfId="1" applyFont="1"/>
    <xf numFmtId="0" fontId="20" fillId="0" borderId="5" xfId="0" applyFont="1" applyBorder="1"/>
    <xf numFmtId="0" fontId="22" fillId="0" borderId="0" xfId="1" applyFont="1"/>
    <xf numFmtId="0" fontId="3" fillId="0" borderId="2" xfId="1" applyBorder="1" applyAlignment="1">
      <alignment horizontal="center"/>
    </xf>
    <xf numFmtId="0" fontId="3" fillId="0" borderId="2" xfId="1" applyBorder="1" applyAlignment="1">
      <alignment horizontal="left" vertical="top" wrapText="1"/>
    </xf>
    <xf numFmtId="0" fontId="4" fillId="0" borderId="0" xfId="1" applyFont="1" applyAlignment="1">
      <alignment horizontal="left"/>
    </xf>
    <xf numFmtId="0" fontId="24" fillId="0" borderId="0" xfId="1" applyFont="1"/>
    <xf numFmtId="0" fontId="25" fillId="0" borderId="5" xfId="1" applyFont="1" applyBorder="1"/>
    <xf numFmtId="0" fontId="25" fillId="5" borderId="5" xfId="1" applyFont="1" applyFill="1" applyBorder="1" applyAlignment="1">
      <alignment horizontal="center"/>
    </xf>
    <xf numFmtId="0" fontId="26" fillId="0" borderId="20" xfId="1" applyFont="1" applyBorder="1"/>
    <xf numFmtId="0" fontId="3" fillId="5" borderId="5" xfId="1" applyFill="1" applyBorder="1" applyAlignment="1">
      <alignment horizontal="left"/>
    </xf>
    <xf numFmtId="0" fontId="25" fillId="5" borderId="5" xfId="0" applyFont="1" applyFill="1" applyBorder="1" applyAlignment="1">
      <alignment horizontal="left" vertical="center" wrapText="1"/>
    </xf>
    <xf numFmtId="0" fontId="3" fillId="4" borderId="21" xfId="1" applyFill="1" applyBorder="1"/>
    <xf numFmtId="0" fontId="3" fillId="4" borderId="22" xfId="1" applyFill="1" applyBorder="1" applyAlignment="1">
      <alignment vertical="center" wrapText="1"/>
    </xf>
    <xf numFmtId="0" fontId="21" fillId="0" borderId="5" xfId="1" applyFont="1" applyBorder="1"/>
    <xf numFmtId="0" fontId="21" fillId="0" borderId="20" xfId="1" applyFont="1" applyBorder="1"/>
    <xf numFmtId="0" fontId="21" fillId="0" borderId="5" xfId="0" applyFont="1" applyBorder="1"/>
    <xf numFmtId="0" fontId="21" fillId="5" borderId="5" xfId="1" applyFont="1" applyFill="1" applyBorder="1" applyAlignment="1">
      <alignment horizontal="center"/>
    </xf>
    <xf numFmtId="0" fontId="21" fillId="6" borderId="5" xfId="1" applyFont="1" applyFill="1" applyBorder="1" applyAlignment="1">
      <alignment horizontal="center"/>
    </xf>
    <xf numFmtId="0" fontId="21" fillId="0" borderId="5" xfId="1" applyFont="1" applyBorder="1" applyAlignment="1">
      <alignment horizontal="center"/>
    </xf>
    <xf numFmtId="0" fontId="21" fillId="0" borderId="17" xfId="1" applyFont="1" applyBorder="1" applyAlignment="1">
      <alignment horizontal="center"/>
    </xf>
    <xf numFmtId="0" fontId="21" fillId="0" borderId="5" xfId="1" applyFont="1" applyBorder="1" applyAlignment="1">
      <alignment horizontal="center" vertical="top"/>
    </xf>
    <xf numFmtId="0" fontId="21" fillId="0" borderId="5" xfId="1" applyFont="1" applyBorder="1" applyAlignment="1">
      <alignment vertical="top"/>
    </xf>
    <xf numFmtId="0" fontId="21" fillId="0" borderId="5" xfId="0" applyFont="1" applyBorder="1" applyAlignment="1">
      <alignment horizontal="center"/>
    </xf>
    <xf numFmtId="0" fontId="28" fillId="0" borderId="20" xfId="1" applyFont="1" applyBorder="1"/>
    <xf numFmtId="0" fontId="2" fillId="0" borderId="0" xfId="1" applyFont="1" applyAlignment="1">
      <alignment horizontal="right"/>
    </xf>
    <xf numFmtId="0" fontId="31" fillId="0" borderId="0" xfId="2" applyFont="1"/>
    <xf numFmtId="0" fontId="32" fillId="0" borderId="0" xfId="0" applyFont="1"/>
    <xf numFmtId="0" fontId="3" fillId="0" borderId="17" xfId="1" applyBorder="1" applyAlignment="1">
      <alignment horizontal="left" vertical="top" wrapText="1"/>
    </xf>
    <xf numFmtId="0" fontId="3" fillId="0" borderId="0" xfId="1" applyAlignment="1">
      <alignment vertical="top"/>
    </xf>
    <xf numFmtId="0" fontId="3" fillId="5" borderId="5" xfId="1" applyFill="1" applyBorder="1"/>
    <xf numFmtId="0" fontId="3" fillId="2" borderId="5" xfId="1" applyFill="1" applyBorder="1"/>
    <xf numFmtId="0" fontId="3" fillId="0" borderId="13" xfId="1" applyBorder="1" applyAlignment="1">
      <alignment horizontal="left" wrapText="1"/>
    </xf>
    <xf numFmtId="0" fontId="9" fillId="0" borderId="0" xfId="0" applyFont="1" applyAlignment="1">
      <alignment horizontal="left" vertical="top" wrapText="1"/>
    </xf>
    <xf numFmtId="0" fontId="12" fillId="0" borderId="0" xfId="0" applyFont="1" applyAlignment="1">
      <alignment horizontal="center" vertical="center"/>
    </xf>
    <xf numFmtId="0" fontId="13" fillId="0" borderId="0" xfId="0" applyFont="1" applyAlignment="1">
      <alignment horizontal="left" vertical="center"/>
    </xf>
    <xf numFmtId="0" fontId="19" fillId="0" borderId="0" xfId="1" applyFont="1" applyAlignment="1">
      <alignment horizontal="center"/>
    </xf>
    <xf numFmtId="0" fontId="4" fillId="0" borderId="0" xfId="1" applyFont="1" applyAlignment="1">
      <alignment horizontal="center"/>
    </xf>
    <xf numFmtId="0" fontId="19" fillId="0" borderId="0" xfId="1" applyFont="1"/>
    <xf numFmtId="0" fontId="3" fillId="6" borderId="17" xfId="1" applyFill="1" applyBorder="1" applyAlignment="1">
      <alignment horizontal="center"/>
    </xf>
    <xf numFmtId="0" fontId="5" fillId="0" borderId="0" xfId="1" applyFont="1" applyAlignment="1">
      <alignment horizontal="center" vertical="center"/>
    </xf>
    <xf numFmtId="0" fontId="5" fillId="0" borderId="9" xfId="1" applyFont="1" applyBorder="1" applyAlignment="1">
      <alignment horizontal="center" vertical="center"/>
    </xf>
    <xf numFmtId="0" fontId="2" fillId="0" borderId="0" xfId="1" applyFont="1" applyAlignment="1">
      <alignment horizontal="center"/>
    </xf>
    <xf numFmtId="0" fontId="18" fillId="0" borderId="14" xfId="1" applyFont="1" applyBorder="1" applyAlignment="1">
      <alignment horizontal="left"/>
    </xf>
    <xf numFmtId="0" fontId="2" fillId="2" borderId="3" xfId="1" applyFont="1" applyFill="1" applyBorder="1" applyAlignment="1">
      <alignment horizontal="left"/>
    </xf>
    <xf numFmtId="0" fontId="2" fillId="2" borderId="4" xfId="1" applyFont="1" applyFill="1" applyBorder="1" applyAlignment="1">
      <alignment horizontal="left"/>
    </xf>
    <xf numFmtId="0" fontId="2" fillId="2" borderId="13" xfId="1" applyFont="1" applyFill="1" applyBorder="1" applyAlignment="1">
      <alignment horizontal="left"/>
    </xf>
    <xf numFmtId="0" fontId="2" fillId="2" borderId="3" xfId="1" applyFont="1" applyFill="1" applyBorder="1"/>
    <xf numFmtId="0" fontId="2" fillId="2" borderId="4" xfId="1" applyFont="1" applyFill="1" applyBorder="1"/>
    <xf numFmtId="0" fontId="2" fillId="2" borderId="13" xfId="1" applyFont="1" applyFill="1" applyBorder="1"/>
    <xf numFmtId="0" fontId="27" fillId="0" borderId="19" xfId="1" applyFont="1" applyBorder="1" applyAlignment="1">
      <alignment horizontal="center" vertical="center" wrapText="1"/>
    </xf>
    <xf numFmtId="0" fontId="27" fillId="0" borderId="0" xfId="1" applyFont="1" applyAlignment="1">
      <alignment horizontal="center" vertical="center"/>
    </xf>
    <xf numFmtId="0" fontId="27" fillId="0" borderId="9" xfId="1" applyFont="1" applyBorder="1" applyAlignment="1">
      <alignment horizontal="center" vertical="center"/>
    </xf>
    <xf numFmtId="0" fontId="27" fillId="0" borderId="10" xfId="1" applyFont="1" applyBorder="1" applyAlignment="1">
      <alignment horizontal="center" vertical="center"/>
    </xf>
    <xf numFmtId="0" fontId="27" fillId="0" borderId="11" xfId="1" applyFont="1" applyBorder="1" applyAlignment="1">
      <alignment horizontal="center" vertical="center"/>
    </xf>
    <xf numFmtId="0" fontId="27" fillId="0" borderId="12" xfId="1" applyFont="1" applyBorder="1" applyAlignment="1">
      <alignment horizontal="center" vertical="center"/>
    </xf>
    <xf numFmtId="0" fontId="3" fillId="0" borderId="16" xfId="1" applyBorder="1" applyAlignment="1">
      <alignment horizontal="left" vertical="top" wrapText="1"/>
    </xf>
    <xf numFmtId="0" fontId="3" fillId="0" borderId="18" xfId="1" applyBorder="1" applyAlignment="1">
      <alignment horizontal="left" vertical="top" wrapText="1"/>
    </xf>
    <xf numFmtId="0" fontId="3" fillId="0" borderId="17" xfId="1" applyBorder="1" applyAlignment="1">
      <alignment horizontal="left" vertical="top" wrapText="1"/>
    </xf>
    <xf numFmtId="0" fontId="3" fillId="7" borderId="4" xfId="0" applyFont="1" applyFill="1" applyBorder="1" applyAlignment="1">
      <alignment horizontal="left"/>
    </xf>
    <xf numFmtId="0" fontId="3" fillId="7" borderId="13" xfId="0" applyFont="1" applyFill="1" applyBorder="1" applyAlignment="1">
      <alignment horizontal="left"/>
    </xf>
    <xf numFmtId="0" fontId="3" fillId="2" borderId="5" xfId="1"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2" borderId="13" xfId="0" applyFill="1" applyBorder="1" applyAlignment="1">
      <alignment horizontal="center"/>
    </xf>
    <xf numFmtId="0" fontId="3" fillId="2" borderId="3" xfId="1" applyFill="1" applyBorder="1" applyAlignment="1">
      <alignment horizontal="center"/>
    </xf>
    <xf numFmtId="0" fontId="2" fillId="0" borderId="1" xfId="0" applyFont="1" applyBorder="1" applyAlignment="1">
      <alignment horizontal="left" vertical="top" wrapText="1"/>
    </xf>
    <xf numFmtId="0" fontId="2" fillId="0" borderId="15" xfId="0" applyFont="1" applyBorder="1" applyAlignment="1">
      <alignment horizontal="left" vertical="top" wrapText="1"/>
    </xf>
    <xf numFmtId="0" fontId="0" fillId="2" borderId="5" xfId="0" applyFill="1" applyBorder="1" applyAlignment="1">
      <alignment horizontal="center" wrapText="1"/>
    </xf>
    <xf numFmtId="0" fontId="3" fillId="0" borderId="16" xfId="1" applyBorder="1" applyAlignment="1">
      <alignment vertical="top" wrapText="1"/>
    </xf>
    <xf numFmtId="0" fontId="3" fillId="0" borderId="18" xfId="1" applyBorder="1" applyAlignment="1">
      <alignment vertical="top" wrapText="1"/>
    </xf>
    <xf numFmtId="0" fontId="21" fillId="0" borderId="0" xfId="0" applyFont="1" applyAlignment="1">
      <alignment horizontal="left"/>
    </xf>
    <xf numFmtId="0" fontId="3" fillId="2" borderId="4" xfId="1" applyFill="1" applyBorder="1" applyAlignment="1">
      <alignment horizontal="center"/>
    </xf>
    <xf numFmtId="0" fontId="3" fillId="2" borderId="13" xfId="1" applyFill="1" applyBorder="1" applyAlignment="1">
      <alignment horizontal="center"/>
    </xf>
    <xf numFmtId="0" fontId="3" fillId="0" borderId="10" xfId="1" applyBorder="1"/>
    <xf numFmtId="0" fontId="3" fillId="0" borderId="11" xfId="1" applyBorder="1"/>
    <xf numFmtId="0" fontId="3" fillId="0" borderId="12" xfId="1" applyBorder="1"/>
    <xf numFmtId="0" fontId="3" fillId="0" borderId="19" xfId="1" applyBorder="1"/>
    <xf numFmtId="0" fontId="3" fillId="0" borderId="0" xfId="1"/>
    <xf numFmtId="0" fontId="3" fillId="0" borderId="9" xfId="1" applyBorder="1"/>
    <xf numFmtId="0" fontId="22" fillId="0" borderId="6" xfId="1" applyFont="1" applyBorder="1"/>
    <xf numFmtId="0" fontId="22" fillId="0" borderId="7" xfId="1" applyFont="1" applyBorder="1"/>
    <xf numFmtId="0" fontId="22" fillId="0" borderId="8" xfId="1" applyFont="1" applyBorder="1"/>
    <xf numFmtId="0" fontId="33" fillId="0" borderId="0" xfId="1" applyFont="1"/>
  </cellXfs>
  <cellStyles count="3">
    <cellStyle name="Lien hypertexte" xfId="2" builtinId="8"/>
    <cellStyle name="Normal" xfId="0" builtinId="0"/>
    <cellStyle name="Normal 2" xfId="1" xr:uid="{00000000-0005-0000-0000-000001000000}"/>
  </cellStyles>
  <dxfs count="1">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3"/>
  <sheetViews>
    <sheetView workbookViewId="0">
      <selection activeCell="A10" sqref="A10"/>
    </sheetView>
  </sheetViews>
  <sheetFormatPr baseColWidth="10" defaultColWidth="9.140625" defaultRowHeight="12.75" x14ac:dyDescent="0.2"/>
  <cols>
    <col min="1" max="1" width="13.28515625" customWidth="1"/>
    <col min="3" max="3" width="11" customWidth="1"/>
    <col min="5" max="5" width="10.7109375" customWidth="1"/>
  </cols>
  <sheetData>
    <row r="1" spans="1:14" x14ac:dyDescent="0.2">
      <c r="A1" s="38"/>
    </row>
    <row r="3" spans="1:14" ht="12.75" customHeight="1" x14ac:dyDescent="0.2">
      <c r="A3" s="100" t="s">
        <v>53</v>
      </c>
      <c r="B3" s="100"/>
      <c r="C3" s="100"/>
      <c r="D3" s="100"/>
      <c r="E3" s="100"/>
      <c r="F3" s="100"/>
      <c r="G3" s="100"/>
      <c r="H3" s="100"/>
      <c r="I3" s="100"/>
      <c r="J3" s="100"/>
      <c r="K3" s="100"/>
      <c r="L3" s="100"/>
      <c r="M3" s="100"/>
      <c r="N3" s="100"/>
    </row>
    <row r="4" spans="1:14" ht="12.75" customHeight="1" x14ac:dyDescent="0.2">
      <c r="A4" s="100"/>
      <c r="B4" s="100"/>
      <c r="C4" s="100"/>
      <c r="D4" s="100"/>
      <c r="E4" s="100"/>
      <c r="F4" s="100"/>
      <c r="G4" s="100"/>
      <c r="H4" s="100"/>
      <c r="I4" s="100"/>
      <c r="J4" s="100"/>
      <c r="K4" s="100"/>
      <c r="L4" s="100"/>
      <c r="M4" s="100"/>
      <c r="N4" s="100"/>
    </row>
    <row r="6" spans="1:14" ht="14.25" x14ac:dyDescent="0.2">
      <c r="H6" s="36"/>
    </row>
    <row r="7" spans="1:14" ht="14.25" x14ac:dyDescent="0.2">
      <c r="H7" s="36"/>
    </row>
    <row r="10" spans="1:14" x14ac:dyDescent="0.2">
      <c r="A10" s="38" t="s">
        <v>248</v>
      </c>
    </row>
    <row r="11" spans="1:14" ht="15" x14ac:dyDescent="0.25">
      <c r="A11" s="37"/>
    </row>
    <row r="12" spans="1:14" ht="95.25" customHeight="1" x14ac:dyDescent="0.2">
      <c r="A12" s="99" t="s">
        <v>245</v>
      </c>
      <c r="B12" s="99"/>
      <c r="C12" s="99"/>
      <c r="D12" s="99"/>
      <c r="E12" s="99"/>
      <c r="F12" s="99"/>
      <c r="G12" s="99"/>
      <c r="H12" s="99"/>
      <c r="I12" s="99"/>
      <c r="J12" s="99"/>
      <c r="K12" s="99"/>
      <c r="L12" s="99"/>
      <c r="M12" s="99"/>
    </row>
    <row r="13" spans="1:14" ht="15" x14ac:dyDescent="0.25">
      <c r="A13" s="37" t="s">
        <v>168</v>
      </c>
    </row>
    <row r="14" spans="1:14" ht="15" x14ac:dyDescent="0.25">
      <c r="A14" s="37"/>
    </row>
    <row r="15" spans="1:14" ht="15" customHeight="1" x14ac:dyDescent="0.2">
      <c r="A15" s="101" t="s">
        <v>246</v>
      </c>
      <c r="B15" s="101"/>
      <c r="C15" s="101"/>
      <c r="D15" s="101"/>
      <c r="E15" s="101"/>
      <c r="F15" s="101"/>
      <c r="G15" s="101"/>
      <c r="H15" s="101"/>
      <c r="I15" s="101"/>
      <c r="J15" s="101"/>
      <c r="K15" s="101"/>
      <c r="L15" s="101"/>
      <c r="M15" s="101"/>
      <c r="N15" s="101"/>
    </row>
    <row r="16" spans="1:14" ht="15" customHeight="1" x14ac:dyDescent="0.2">
      <c r="A16" s="101"/>
      <c r="B16" s="101"/>
      <c r="C16" s="101"/>
      <c r="D16" s="101"/>
      <c r="E16" s="101"/>
      <c r="F16" s="101"/>
      <c r="G16" s="101"/>
      <c r="H16" s="101"/>
      <c r="I16" s="101"/>
      <c r="J16" s="101"/>
      <c r="K16" s="101"/>
      <c r="L16" s="101"/>
      <c r="M16" s="101"/>
      <c r="N16" s="101"/>
    </row>
    <row r="17" spans="1:2" x14ac:dyDescent="0.2">
      <c r="A17" s="38"/>
    </row>
    <row r="18" spans="1:2" x14ac:dyDescent="0.2">
      <c r="A18" s="38"/>
    </row>
    <row r="19" spans="1:2" x14ac:dyDescent="0.2">
      <c r="A19" s="38"/>
    </row>
    <row r="20" spans="1:2" x14ac:dyDescent="0.2">
      <c r="A20" s="38"/>
    </row>
    <row r="21" spans="1:2" x14ac:dyDescent="0.2">
      <c r="A21" s="38"/>
    </row>
    <row r="29" spans="1:2" x14ac:dyDescent="0.2">
      <c r="B29" s="38"/>
    </row>
    <row r="31" spans="1:2" x14ac:dyDescent="0.2">
      <c r="A31" s="38"/>
    </row>
    <row r="43" spans="2:2" x14ac:dyDescent="0.2">
      <c r="B43" s="38"/>
    </row>
  </sheetData>
  <mergeCells count="3">
    <mergeCell ref="A12:M12"/>
    <mergeCell ref="A3:N4"/>
    <mergeCell ref="A15:N16"/>
  </mergeCells>
  <phoneticPr fontId="1"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34"/>
  <sheetViews>
    <sheetView tabSelected="1" topLeftCell="A166" zoomScaleNormal="100" workbookViewId="0">
      <selection activeCell="O194" sqref="O194"/>
    </sheetView>
  </sheetViews>
  <sheetFormatPr baseColWidth="10" defaultColWidth="11.42578125" defaultRowHeight="12.75" x14ac:dyDescent="0.2"/>
  <cols>
    <col min="1" max="1" width="13" style="1" customWidth="1"/>
    <col min="2" max="2" width="50.7109375" style="1" customWidth="1"/>
    <col min="3" max="6" width="5" style="15" customWidth="1"/>
    <col min="7" max="7" width="6.28515625" style="15" customWidth="1"/>
    <col min="8" max="8" width="9.42578125" style="15" customWidth="1"/>
    <col min="9" max="12" width="5" style="1" customWidth="1"/>
    <col min="13" max="13" width="56.7109375" style="1" customWidth="1"/>
    <col min="14" max="14" width="13.28515625" style="54" customWidth="1"/>
    <col min="15" max="16384" width="11.42578125" style="1"/>
  </cols>
  <sheetData>
    <row r="1" spans="1:13" x14ac:dyDescent="0.2">
      <c r="A1" s="106" t="s">
        <v>53</v>
      </c>
      <c r="B1" s="107"/>
      <c r="C1" s="116"/>
      <c r="D1" s="117"/>
      <c r="E1" s="117"/>
      <c r="F1" s="117"/>
      <c r="G1" s="117"/>
      <c r="H1" s="117"/>
      <c r="I1" s="117"/>
      <c r="J1" s="117"/>
      <c r="K1" s="117"/>
      <c r="L1" s="118"/>
      <c r="M1" s="78" t="s">
        <v>7</v>
      </c>
    </row>
    <row r="2" spans="1:13" ht="26.25" customHeight="1" thickBot="1" x14ac:dyDescent="0.25">
      <c r="A2" s="106"/>
      <c r="B2" s="107"/>
      <c r="C2" s="119"/>
      <c r="D2" s="120"/>
      <c r="E2" s="120"/>
      <c r="F2" s="120"/>
      <c r="G2" s="120"/>
      <c r="H2" s="120"/>
      <c r="I2" s="120"/>
      <c r="J2" s="120"/>
      <c r="K2" s="120"/>
      <c r="L2" s="121"/>
      <c r="M2" s="79"/>
    </row>
    <row r="3" spans="1:13" x14ac:dyDescent="0.2">
      <c r="A3" s="108" t="s">
        <v>299</v>
      </c>
      <c r="B3" s="108"/>
      <c r="C3" s="2"/>
      <c r="D3" s="2"/>
      <c r="E3" s="2"/>
      <c r="F3" s="2"/>
      <c r="G3" s="2"/>
      <c r="H3" s="2"/>
      <c r="I3" s="2"/>
      <c r="J3" s="2"/>
      <c r="K3" s="2"/>
      <c r="L3" s="2"/>
    </row>
    <row r="4" spans="1:13" x14ac:dyDescent="0.2">
      <c r="A4" s="3" t="s">
        <v>298</v>
      </c>
      <c r="C4" s="30"/>
      <c r="D4" s="30"/>
      <c r="E4" s="30"/>
      <c r="F4" s="30"/>
      <c r="G4" s="30"/>
      <c r="H4" s="30"/>
      <c r="I4" s="105" t="s">
        <v>10</v>
      </c>
      <c r="J4" s="105"/>
      <c r="K4" s="105" t="s">
        <v>11</v>
      </c>
      <c r="L4" s="105"/>
      <c r="M4" s="54" t="str">
        <f>IF(OR(I8+J8&gt;75,K8+L8&gt;75),"Error More than 75 credits in one year","")</f>
        <v/>
      </c>
    </row>
    <row r="5" spans="1:13" x14ac:dyDescent="0.2">
      <c r="A5" s="3" t="s">
        <v>23</v>
      </c>
      <c r="D5" s="30"/>
      <c r="E5" s="30"/>
      <c r="F5" s="30"/>
      <c r="G5" s="30"/>
      <c r="H5" s="12" t="s">
        <v>169</v>
      </c>
      <c r="I5" s="5" t="s">
        <v>1</v>
      </c>
      <c r="J5" s="5" t="s">
        <v>2</v>
      </c>
      <c r="K5" s="5" t="s">
        <v>1</v>
      </c>
      <c r="L5" s="5" t="s">
        <v>2</v>
      </c>
      <c r="M5" s="1" t="s">
        <v>171</v>
      </c>
    </row>
    <row r="6" spans="1:13" x14ac:dyDescent="0.2">
      <c r="A6" s="3" t="s">
        <v>5</v>
      </c>
      <c r="B6" s="3"/>
      <c r="C6" s="113" t="s">
        <v>183</v>
      </c>
      <c r="D6" s="114"/>
      <c r="E6" s="114"/>
      <c r="F6" s="114"/>
      <c r="G6" s="114"/>
      <c r="H6" s="5">
        <f>SUM(H19:H25)+SUM(H30:H34)+SUM(H37:H42)+SUM(H45:H50)+SUM(H53:H62)+SUM(H65:H69)+SUM(H72:H78)+SUM(H81:H88)+SUM(H92:H95)+SUM(H97:H103)+SUM(H105:H116)+SUM(H118:H140)+SUM(H159:H163)+SUM(H193:H194)+SUM(H201:H203)+SUM(H167:H172)+SUM(H177:H182)+SUM(H197:H198)+SUM(H143:H156)</f>
        <v>0</v>
      </c>
      <c r="I6" s="5">
        <f>SUM(I19:I25)+SUM(I30:I34)+SUM(I37:I42)+SUM(I45:I50)+SUM(I53:I62)+SUM(I65:I69)+SUM(I72:I78)+SUM(I81:I88)+SUM(I92:I95)+SUM(I97:I103)+SUM(I105:I116)+SUM(I118:I140)+SUM(I159:I163)+SUM(I193:I194)+SUM(I201:I203)+SUM(I167:I172)+SUM(I177:I182)+SUM(I197:I198)+SUM(I143:I156)</f>
        <v>0</v>
      </c>
      <c r="J6" s="5">
        <f>SUM(J19:J25)+SUM(J30:J34)+SUM(J37:J42)+SUM(J45:J50)+SUM(J53:J62)+SUM(J65:J69)+SUM(J72:J78)+SUM(J81:J88)+SUM(J92:J95)+SUM(J97:J103)+SUM(J105:J116)+SUM(J118:J140)+SUM(J159:J163)+SUM(J193:J194)+SUM(J201:J203)+SUM(J167:J172)+SUM(J177:J182)+SUM(J197:J198)+SUM(J143:J156)</f>
        <v>0</v>
      </c>
      <c r="K6" s="5">
        <f>SUM(K19:K25)+SUM(K30:K34)+SUM(K37:K42)+SUM(K45:K50)+SUM(K53:K62)+SUM(K65:K69)+SUM(K72:K78)+SUM(K81:K88)+SUM(K92:K95)+SUM(K97:K103)+SUM(K105:K116)+SUM(K118:K140)+SUM(K159:K163)+SUM(K193:K194)+SUM(K201:K203)+SUM(K167:K172)+SUM(K177:K182)+SUM(K197:K198)+SUM(K143:K156)</f>
        <v>0</v>
      </c>
      <c r="L6" s="5">
        <f>SUM(L19:L25)+SUM(L30:L34)+SUM(L37:L42)+SUM(L45:L50)+SUM(L53:L62)+SUM(L65:L69)+SUM(L72:L78)+SUM(L81:L88)+SUM(L92:L95)+SUM(L97:L103)+SUM(L105:L116)+SUM(L118:L140)+SUM(L159:L163)+SUM(L193:L194)+SUM(L201:L203)+SUM(L167:L172)+SUM(L177:L182)+SUM(L197:L198)+SUM(L143:L156)</f>
        <v>0</v>
      </c>
      <c r="M6" s="4">
        <f>SUM(H6:L6)</f>
        <v>0</v>
      </c>
    </row>
    <row r="7" spans="1:13" x14ac:dyDescent="0.2">
      <c r="A7" s="4" t="s">
        <v>192</v>
      </c>
      <c r="B7" s="91"/>
      <c r="C7" s="113" t="s">
        <v>184</v>
      </c>
      <c r="D7" s="114"/>
      <c r="E7" s="114"/>
      <c r="F7" s="114"/>
      <c r="G7" s="114"/>
      <c r="H7" s="115"/>
      <c r="I7" s="50">
        <f>I211</f>
        <v>0</v>
      </c>
      <c r="J7" s="50">
        <f>J211</f>
        <v>0</v>
      </c>
      <c r="K7" s="50">
        <f>K211</f>
        <v>0</v>
      </c>
      <c r="L7" s="50">
        <f>L211</f>
        <v>0</v>
      </c>
      <c r="M7" s="56" t="str">
        <f>IF(M6&lt;120,"Less than 120 credits in the master","")</f>
        <v>Less than 120 credits in the master</v>
      </c>
    </row>
    <row r="8" spans="1:13" x14ac:dyDescent="0.2">
      <c r="B8" s="56" t="str">
        <f>IF(AND(B7&lt;&gt;"y",B7&lt;&gt;"n"),"please answer y or n above","")</f>
        <v>please answer y or n above</v>
      </c>
      <c r="C8" s="110" t="s">
        <v>186</v>
      </c>
      <c r="D8" s="111"/>
      <c r="E8" s="111"/>
      <c r="F8" s="111"/>
      <c r="G8" s="111"/>
      <c r="H8" s="112"/>
      <c r="I8" s="5">
        <f>I7+I6</f>
        <v>0</v>
      </c>
      <c r="J8" s="5">
        <f>J7+J6</f>
        <v>0</v>
      </c>
      <c r="K8" s="5">
        <f>K7+K6</f>
        <v>0</v>
      </c>
      <c r="L8" s="5">
        <f>L7+L6</f>
        <v>0</v>
      </c>
      <c r="M8" s="66" t="str">
        <f>IF(MAX(I8:J8)&gt;35,"Warning very heavy semester","")</f>
        <v/>
      </c>
    </row>
    <row r="9" spans="1:13" x14ac:dyDescent="0.2">
      <c r="B9" s="62" t="s">
        <v>189</v>
      </c>
      <c r="C9" s="109" t="s">
        <v>185</v>
      </c>
      <c r="D9" s="109"/>
      <c r="E9" s="109"/>
      <c r="F9" s="109"/>
      <c r="G9" s="63">
        <f>I8+J8</f>
        <v>0</v>
      </c>
      <c r="H9" s="30"/>
      <c r="I9" s="30"/>
      <c r="J9" s="30"/>
      <c r="K9" s="30"/>
      <c r="L9" s="30"/>
    </row>
    <row r="10" spans="1:13" ht="18" x14ac:dyDescent="0.25">
      <c r="B10" s="62" t="s">
        <v>9</v>
      </c>
      <c r="C10" s="104" t="str">
        <f>IF(B7="n",IF(G9&gt;65,"more then 65 credits in Y2 - requires authorization",IF(AND(G9&lt;60,NOT(AND(I6+J6+K6+L6&lt;120,I6+J6+K6+L6&gt;65))),"&lt; 60 credits in Y1 without automatic reason, authorization required","")),"")</f>
        <v/>
      </c>
      <c r="D10" s="104"/>
      <c r="E10" s="104"/>
      <c r="F10" s="104"/>
      <c r="G10" s="104"/>
      <c r="H10" s="104"/>
      <c r="I10" s="104"/>
      <c r="J10" s="104"/>
      <c r="K10" s="104"/>
      <c r="L10" s="104"/>
      <c r="M10" s="72" t="str">
        <f>IF(B7="y","Final year, all constraints must be satisfied", IF(B7="n","Not final year; second year prospective plan",""))</f>
        <v/>
      </c>
    </row>
    <row r="11" spans="1:13" ht="18" x14ac:dyDescent="0.25">
      <c r="B11" s="62"/>
      <c r="C11" s="102" t="str">
        <f>IF(K8+L8&gt;65,"more then 65 credits in Y2 - requires authorization","")</f>
        <v/>
      </c>
      <c r="D11" s="102"/>
      <c r="E11" s="102"/>
      <c r="F11" s="102"/>
      <c r="G11" s="102"/>
      <c r="H11" s="102"/>
      <c r="I11" s="30"/>
      <c r="J11" s="30"/>
      <c r="K11" s="30"/>
      <c r="L11" s="30"/>
      <c r="M11" s="72"/>
    </row>
    <row r="12" spans="1:13" ht="18" x14ac:dyDescent="0.25">
      <c r="B12" s="62"/>
      <c r="C12" s="103" t="str">
        <f>IF(B9="n",IF(G11&lt;60,"Less than 60 credits in Y1",IF(G11&gt;65,"More than 75 credits in Y1",""))," ")</f>
        <v xml:space="preserve"> </v>
      </c>
      <c r="D12" s="103"/>
      <c r="E12" s="103"/>
      <c r="F12" s="103"/>
      <c r="G12" s="103"/>
      <c r="H12" s="103"/>
      <c r="I12" s="30"/>
      <c r="J12" s="30"/>
      <c r="K12" s="30"/>
      <c r="L12" s="30"/>
      <c r="M12" s="72"/>
    </row>
    <row r="13" spans="1:13" x14ac:dyDescent="0.2">
      <c r="B13" s="62"/>
      <c r="C13" s="30"/>
      <c r="D13" s="30"/>
      <c r="E13" s="30"/>
      <c r="F13" s="30"/>
      <c r="G13" s="30"/>
      <c r="H13" s="30"/>
      <c r="I13" s="30"/>
      <c r="J13" s="30"/>
      <c r="K13" s="30"/>
      <c r="L13" s="30"/>
    </row>
    <row r="14" spans="1:13" x14ac:dyDescent="0.2">
      <c r="A14" s="1" t="s">
        <v>208</v>
      </c>
      <c r="B14" s="71" t="str">
        <f>M174&amp;M27&amp;M177&amp;M186</f>
        <v xml:space="preserve">Less than 90 disciplinary credits; Insufficient number of credits in first three majors; Insufficient professional exposure credits; </v>
      </c>
      <c r="C14" s="30"/>
      <c r="D14" s="30"/>
      <c r="E14" s="30"/>
      <c r="F14" s="30"/>
      <c r="G14" s="30"/>
      <c r="H14" s="30"/>
      <c r="I14" s="30"/>
      <c r="J14" s="30"/>
      <c r="K14" s="30"/>
      <c r="L14" s="30"/>
    </row>
    <row r="15" spans="1:13" x14ac:dyDescent="0.2">
      <c r="B15" s="62"/>
      <c r="C15" s="30"/>
      <c r="D15" s="30"/>
      <c r="E15" s="30"/>
      <c r="F15" s="30"/>
      <c r="G15" s="30"/>
      <c r="H15" s="30"/>
      <c r="I15" s="30"/>
      <c r="J15" s="30"/>
      <c r="K15" s="30"/>
      <c r="L15" s="30"/>
    </row>
    <row r="16" spans="1:13" x14ac:dyDescent="0.2">
      <c r="B16" s="62"/>
      <c r="C16" s="127" t="s">
        <v>0</v>
      </c>
      <c r="D16" s="127"/>
      <c r="E16" s="127" t="s">
        <v>3</v>
      </c>
      <c r="F16" s="127"/>
      <c r="G16" s="51" t="s">
        <v>170</v>
      </c>
      <c r="H16" s="51" t="s">
        <v>169</v>
      </c>
      <c r="I16" s="105" t="s">
        <v>10</v>
      </c>
      <c r="J16" s="105"/>
      <c r="K16" s="105" t="s">
        <v>11</v>
      </c>
      <c r="L16" s="105"/>
    </row>
    <row r="17" spans="1:14" x14ac:dyDescent="0.2">
      <c r="C17" s="12" t="s">
        <v>1</v>
      </c>
      <c r="D17" s="12" t="s">
        <v>2</v>
      </c>
      <c r="E17" s="12" t="s">
        <v>1</v>
      </c>
      <c r="F17" s="12" t="s">
        <v>2</v>
      </c>
      <c r="G17" s="5"/>
      <c r="H17" s="5"/>
      <c r="I17" s="5" t="s">
        <v>1</v>
      </c>
      <c r="J17" s="5" t="s">
        <v>2</v>
      </c>
      <c r="K17" s="5" t="s">
        <v>1</v>
      </c>
      <c r="L17" s="5" t="s">
        <v>2</v>
      </c>
    </row>
    <row r="18" spans="1:14" x14ac:dyDescent="0.2">
      <c r="A18" s="6" t="s">
        <v>15</v>
      </c>
      <c r="B18" s="7"/>
      <c r="C18" s="8"/>
      <c r="D18" s="8"/>
      <c r="E18" s="8"/>
      <c r="F18" s="8"/>
      <c r="G18" s="8"/>
      <c r="H18" s="8"/>
      <c r="I18" s="9"/>
      <c r="J18" s="9"/>
      <c r="K18" s="9"/>
      <c r="L18" s="9"/>
      <c r="M18" s="10" t="s">
        <v>8</v>
      </c>
    </row>
    <row r="19" spans="1:14" x14ac:dyDescent="0.2">
      <c r="A19" s="11" t="s">
        <v>55</v>
      </c>
      <c r="B19" s="11" t="s">
        <v>60</v>
      </c>
      <c r="C19" s="12">
        <v>5</v>
      </c>
      <c r="D19" s="12"/>
      <c r="E19" s="12">
        <v>5</v>
      </c>
      <c r="F19" s="12"/>
      <c r="G19" s="84"/>
      <c r="H19" s="84"/>
      <c r="I19" s="85"/>
      <c r="J19" s="85"/>
      <c r="K19" s="85"/>
      <c r="L19" s="85"/>
      <c r="M19" s="55" t="str">
        <f t="shared" ref="M19:M23" si="0">IF(SUM(G19:L19)&lt;5,"this class is required","")</f>
        <v>this class is required</v>
      </c>
      <c r="N19" s="54" t="str">
        <f t="shared" ref="N19:N24" si="1">IF(MAX(G19:L19)&lt;&gt;SUM(G19:L19),"Error: class taken twice",IF(OR(H19&gt;C19+D19,I19&gt;C19,J19&gt;D19,K19&gt;E19,L19&gt;F19),"Too many credits or wrong semester",""))</f>
        <v/>
      </c>
    </row>
    <row r="20" spans="1:14" x14ac:dyDescent="0.2">
      <c r="A20" s="11" t="s">
        <v>46</v>
      </c>
      <c r="B20" s="11" t="s">
        <v>45</v>
      </c>
      <c r="C20" s="12">
        <v>5</v>
      </c>
      <c r="D20" s="12"/>
      <c r="E20" s="12">
        <v>5</v>
      </c>
      <c r="F20" s="12"/>
      <c r="G20" s="84"/>
      <c r="H20" s="84"/>
      <c r="I20" s="85"/>
      <c r="J20" s="85"/>
      <c r="K20" s="85"/>
      <c r="L20" s="85"/>
      <c r="M20" s="55" t="str">
        <f t="shared" si="0"/>
        <v>this class is required</v>
      </c>
      <c r="N20" s="54" t="str">
        <f t="shared" si="1"/>
        <v/>
      </c>
    </row>
    <row r="21" spans="1:14" x14ac:dyDescent="0.2">
      <c r="A21" s="11" t="s">
        <v>56</v>
      </c>
      <c r="B21" s="11" t="s">
        <v>61</v>
      </c>
      <c r="C21" s="12">
        <v>5</v>
      </c>
      <c r="D21" s="12"/>
      <c r="E21" s="12">
        <v>5</v>
      </c>
      <c r="F21" s="12"/>
      <c r="G21" s="84"/>
      <c r="H21" s="84"/>
      <c r="I21" s="85"/>
      <c r="J21" s="85"/>
      <c r="K21" s="85"/>
      <c r="L21" s="85"/>
      <c r="M21" s="55" t="str">
        <f t="shared" si="0"/>
        <v>this class is required</v>
      </c>
      <c r="N21" s="54" t="str">
        <f t="shared" si="1"/>
        <v/>
      </c>
    </row>
    <row r="22" spans="1:14" x14ac:dyDescent="0.2">
      <c r="A22" s="11" t="s">
        <v>57</v>
      </c>
      <c r="B22" s="11" t="s">
        <v>62</v>
      </c>
      <c r="C22" s="12"/>
      <c r="D22" s="12">
        <v>5</v>
      </c>
      <c r="E22" s="12"/>
      <c r="F22" s="12">
        <v>5</v>
      </c>
      <c r="G22" s="84"/>
      <c r="H22" s="84"/>
      <c r="I22" s="85"/>
      <c r="J22" s="85"/>
      <c r="K22" s="85"/>
      <c r="L22" s="85"/>
      <c r="M22" s="55" t="str">
        <f t="shared" si="0"/>
        <v>this class is required</v>
      </c>
      <c r="N22" s="54" t="str">
        <f t="shared" si="1"/>
        <v/>
      </c>
    </row>
    <row r="23" spans="1:14" x14ac:dyDescent="0.2">
      <c r="A23" s="11" t="s">
        <v>58</v>
      </c>
      <c r="B23" s="11" t="s">
        <v>63</v>
      </c>
      <c r="C23" s="12">
        <v>5</v>
      </c>
      <c r="D23" s="12"/>
      <c r="E23" s="12">
        <v>5</v>
      </c>
      <c r="F23" s="12"/>
      <c r="G23" s="84"/>
      <c r="H23" s="84"/>
      <c r="I23" s="85"/>
      <c r="J23" s="85"/>
      <c r="K23" s="85"/>
      <c r="L23" s="85"/>
      <c r="M23" s="55" t="str">
        <f t="shared" si="0"/>
        <v>this class is required</v>
      </c>
      <c r="N23" s="54" t="str">
        <f t="shared" si="1"/>
        <v/>
      </c>
    </row>
    <row r="24" spans="1:14" x14ac:dyDescent="0.2">
      <c r="A24" s="11" t="s">
        <v>59</v>
      </c>
      <c r="B24" s="11" t="s">
        <v>64</v>
      </c>
      <c r="C24" s="12"/>
      <c r="D24" s="12">
        <v>5</v>
      </c>
      <c r="E24" s="12"/>
      <c r="F24" s="12">
        <v>5</v>
      </c>
      <c r="G24" s="84"/>
      <c r="H24" s="84"/>
      <c r="I24" s="85"/>
      <c r="J24" s="85"/>
      <c r="K24" s="85"/>
      <c r="L24" s="85"/>
      <c r="M24" s="55" t="str">
        <f>IF(SUM(G24:L24)&lt;5,"this class is required","")</f>
        <v>this class is required</v>
      </c>
      <c r="N24" s="54" t="str">
        <f t="shared" si="1"/>
        <v/>
      </c>
    </row>
    <row r="25" spans="1:14" x14ac:dyDescent="0.2">
      <c r="A25" s="11" t="s">
        <v>54</v>
      </c>
      <c r="B25" s="11" t="s">
        <v>196</v>
      </c>
      <c r="C25" s="12"/>
      <c r="D25" s="12"/>
      <c r="E25" s="12"/>
      <c r="F25" s="12">
        <v>25</v>
      </c>
      <c r="G25" s="84"/>
      <c r="H25" s="84"/>
      <c r="I25" s="85"/>
      <c r="J25" s="85"/>
      <c r="K25" s="85"/>
      <c r="L25" s="85"/>
      <c r="M25" s="55" t="str">
        <f>IF(SUM(G25:L25)&lt;F25,"Master Thesis Required (Q1 &amp;/or Q2) ","")</f>
        <v xml:space="preserve">Master Thesis Required (Q1 &amp;/or Q2) </v>
      </c>
      <c r="N25" s="54" t="str">
        <f>IF(SUM(G25:L25)&gt;F25,"Error: too many credits","")</f>
        <v/>
      </c>
    </row>
    <row r="26" spans="1:14" x14ac:dyDescent="0.2">
      <c r="A26" s="14"/>
      <c r="C26" s="1"/>
      <c r="D26" s="1"/>
      <c r="E26" s="1"/>
      <c r="F26" s="1"/>
      <c r="G26" s="1"/>
      <c r="I26" s="15"/>
      <c r="J26" s="15"/>
      <c r="K26" s="15"/>
      <c r="L26" s="15"/>
    </row>
    <row r="27" spans="1:14" x14ac:dyDescent="0.2">
      <c r="B27" s="1" t="s">
        <v>212</v>
      </c>
      <c r="C27" s="1"/>
      <c r="D27" s="1"/>
      <c r="E27" s="1"/>
      <c r="F27" s="1"/>
      <c r="G27" s="1" t="s">
        <v>172</v>
      </c>
      <c r="I27" s="15">
        <f>I29+I36+I44</f>
        <v>0</v>
      </c>
      <c r="J27" s="15"/>
      <c r="K27" s="15"/>
      <c r="L27" s="15"/>
      <c r="M27" s="56" t="str">
        <f>IF(I27&lt;20,"Insufficient number of credits in first three majors; ","")</f>
        <v xml:space="preserve">Insufficient number of credits in first three majors; </v>
      </c>
    </row>
    <row r="28" spans="1:14" x14ac:dyDescent="0.2">
      <c r="C28" s="1"/>
      <c r="D28" s="1"/>
      <c r="E28" s="1"/>
      <c r="F28" s="1"/>
      <c r="G28" s="1"/>
      <c r="I28" s="15"/>
      <c r="J28" s="15"/>
      <c r="K28" s="15"/>
      <c r="L28" s="15"/>
    </row>
    <row r="29" spans="1:14" x14ac:dyDescent="0.2">
      <c r="A29" s="16" t="s">
        <v>173</v>
      </c>
      <c r="B29" s="17"/>
      <c r="C29" s="131" t="s">
        <v>12</v>
      </c>
      <c r="D29" s="138"/>
      <c r="E29" s="138"/>
      <c r="F29" s="138"/>
      <c r="G29" s="49"/>
      <c r="H29" s="45"/>
      <c r="I29" s="46">
        <f>SUM(H30:L34)</f>
        <v>0</v>
      </c>
      <c r="J29" s="46"/>
      <c r="K29" s="43"/>
      <c r="L29" s="44"/>
      <c r="M29" s="39" t="s">
        <v>8</v>
      </c>
    </row>
    <row r="30" spans="1:14" x14ac:dyDescent="0.2">
      <c r="A30" s="11" t="s">
        <v>213</v>
      </c>
      <c r="B30" s="11" t="s">
        <v>69</v>
      </c>
      <c r="C30" s="18"/>
      <c r="D30" s="18">
        <v>5</v>
      </c>
      <c r="E30" s="18"/>
      <c r="F30" s="18">
        <v>5</v>
      </c>
      <c r="G30" s="84"/>
      <c r="H30" s="84"/>
      <c r="I30" s="86"/>
      <c r="J30" s="86"/>
      <c r="K30" s="86"/>
      <c r="L30" s="86"/>
      <c r="M30" s="57" t="str">
        <f>IF(I29&gt;=20,"Major will be validated","")</f>
        <v/>
      </c>
      <c r="N30" s="54" t="str">
        <f>IF(MAX(G30:L30)&lt;&gt;SUM(G30:L30),"Error: class taken twice",IF(OR(H30&gt;C30+D30,I30&gt;C30,J30&gt;D30,K30&gt;E30,L30&gt;F30),"Too many credits or wrong semester",""))</f>
        <v/>
      </c>
    </row>
    <row r="31" spans="1:14" x14ac:dyDescent="0.2">
      <c r="A31" s="11" t="s">
        <v>65</v>
      </c>
      <c r="B31" s="11" t="s">
        <v>70</v>
      </c>
      <c r="C31" s="18">
        <v>5</v>
      </c>
      <c r="D31" s="18"/>
      <c r="E31" s="18">
        <v>5</v>
      </c>
      <c r="F31" s="18"/>
      <c r="G31" s="84"/>
      <c r="H31" s="84"/>
      <c r="I31" s="85"/>
      <c r="J31" s="85"/>
      <c r="K31" s="85"/>
      <c r="L31" s="85"/>
      <c r="M31" s="11"/>
      <c r="N31" s="54" t="str">
        <f>IF(MAX(G31:L31)&lt;&gt;SUM(G31:L31),"Error: class taken twice",IF(OR(H31&gt;C31+D31,I31&gt;C31,J31&gt;D31,K31&gt;E31,L31&gt;F31),"Too many credits or wrong semester",""))</f>
        <v/>
      </c>
    </row>
    <row r="32" spans="1:14" x14ac:dyDescent="0.2">
      <c r="A32" s="11" t="s">
        <v>66</v>
      </c>
      <c r="B32" s="11" t="s">
        <v>71</v>
      </c>
      <c r="C32" s="18"/>
      <c r="D32" s="18">
        <v>5</v>
      </c>
      <c r="E32" s="18"/>
      <c r="F32" s="18">
        <v>5</v>
      </c>
      <c r="G32" s="84"/>
      <c r="H32" s="84"/>
      <c r="I32" s="85"/>
      <c r="J32" s="85"/>
      <c r="K32" s="85"/>
      <c r="L32" s="85"/>
      <c r="M32" s="11"/>
      <c r="N32" s="54" t="str">
        <f>IF(MAX(G32:L32)&lt;&gt;SUM(G32:L32),"Error: class taken twice",IF(OR(H32&gt;C32+D32,I32&gt;C32,J32&gt;D32,K32&gt;E32,L32&gt;F32),"Too many credits or wrong semester",""))</f>
        <v/>
      </c>
    </row>
    <row r="33" spans="1:14" x14ac:dyDescent="0.2">
      <c r="A33" s="11" t="s">
        <v>67</v>
      </c>
      <c r="B33" s="11" t="s">
        <v>72</v>
      </c>
      <c r="C33" s="18"/>
      <c r="D33" s="18">
        <v>5</v>
      </c>
      <c r="E33" s="18"/>
      <c r="F33" s="18">
        <v>5</v>
      </c>
      <c r="G33" s="84"/>
      <c r="H33" s="84"/>
      <c r="I33" s="85"/>
      <c r="J33" s="85"/>
      <c r="K33" s="80"/>
      <c r="L33" s="85"/>
      <c r="M33" s="11"/>
      <c r="N33" s="54" t="str">
        <f>IF(MAX(G33:L33)&lt;&gt;SUM(G33:L33),"Error: class taken twice",IF(OR(H33&gt;C33+D33,I33&gt;C33,J33&gt;D33,K33&gt;E33,L33&gt;F33),"Too many credits or wrong semester",""))</f>
        <v/>
      </c>
    </row>
    <row r="34" spans="1:14" x14ac:dyDescent="0.2">
      <c r="A34" s="11" t="s">
        <v>68</v>
      </c>
      <c r="B34" s="11" t="s">
        <v>73</v>
      </c>
      <c r="C34" s="18"/>
      <c r="D34" s="18">
        <v>5</v>
      </c>
      <c r="E34" s="18"/>
      <c r="F34" s="18">
        <v>5</v>
      </c>
      <c r="G34" s="84"/>
      <c r="H34" s="84"/>
      <c r="I34" s="85"/>
      <c r="J34" s="85"/>
      <c r="K34" s="80"/>
      <c r="L34" s="85"/>
      <c r="M34" s="11"/>
      <c r="N34" s="54" t="str">
        <f>IF(MAX(G34:L34)&lt;&gt;SUM(G34:L34),"Error: class taken twice",IF(OR(H34&gt;C34+D34,I34&gt;C34,J34&gt;D34,K34&gt;E34,L34&gt;F34),"Too many credits or wrong semester",""))</f>
        <v/>
      </c>
    </row>
    <row r="35" spans="1:14" x14ac:dyDescent="0.2">
      <c r="A35" s="14"/>
      <c r="C35" s="1"/>
      <c r="D35" s="1"/>
      <c r="E35" s="1"/>
      <c r="F35" s="1"/>
      <c r="G35" s="1"/>
      <c r="I35" s="15"/>
      <c r="J35" s="15"/>
      <c r="K35" s="15"/>
      <c r="L35" s="15"/>
    </row>
    <row r="36" spans="1:14" x14ac:dyDescent="0.2">
      <c r="A36" s="16" t="s">
        <v>174</v>
      </c>
      <c r="B36" s="17"/>
      <c r="C36" s="131" t="s">
        <v>12</v>
      </c>
      <c r="D36" s="138"/>
      <c r="E36" s="138"/>
      <c r="F36" s="139"/>
      <c r="G36" s="49"/>
      <c r="H36" s="45"/>
      <c r="I36" s="46">
        <f>SUM(H37:L42)</f>
        <v>0</v>
      </c>
      <c r="J36" s="46"/>
      <c r="K36" s="43"/>
      <c r="L36" s="44"/>
      <c r="M36" s="18" t="s">
        <v>8</v>
      </c>
    </row>
    <row r="37" spans="1:14" x14ac:dyDescent="0.2">
      <c r="A37" s="11" t="s">
        <v>25</v>
      </c>
      <c r="B37" s="1" t="s">
        <v>24</v>
      </c>
      <c r="C37" s="18">
        <v>5</v>
      </c>
      <c r="D37" s="18"/>
      <c r="E37" s="18">
        <v>5</v>
      </c>
      <c r="F37" s="18"/>
      <c r="G37" s="84"/>
      <c r="H37" s="84"/>
      <c r="I37" s="85"/>
      <c r="J37" s="85"/>
      <c r="K37" s="85"/>
      <c r="L37" s="85"/>
      <c r="M37" s="57" t="str">
        <f>IF(I36&gt;=20,"Major will be validated","")</f>
        <v/>
      </c>
      <c r="N37" s="54" t="str">
        <f t="shared" ref="N37:N42" si="2">IF(MAX(G37:L37)&lt;&gt;SUM(G37:L37),"Error: class taken twice",IF(OR(H37&gt;C37+D37,I37&gt;C37,J37&gt;D37,K37&gt;E37,L37&gt;F37),"Too many credits or wrong semester",""))</f>
        <v/>
      </c>
    </row>
    <row r="38" spans="1:14" x14ac:dyDescent="0.2">
      <c r="A38" s="11" t="s">
        <v>27</v>
      </c>
      <c r="B38" s="11" t="s">
        <v>26</v>
      </c>
      <c r="C38" s="18">
        <v>5</v>
      </c>
      <c r="D38" s="18"/>
      <c r="E38" s="18">
        <v>5</v>
      </c>
      <c r="F38" s="18"/>
      <c r="G38" s="84"/>
      <c r="H38" s="84"/>
      <c r="I38" s="85"/>
      <c r="J38" s="85"/>
      <c r="K38" s="85"/>
      <c r="L38" s="85"/>
      <c r="M38" s="11"/>
      <c r="N38" s="54" t="str">
        <f t="shared" si="2"/>
        <v/>
      </c>
    </row>
    <row r="39" spans="1:14" x14ac:dyDescent="0.2">
      <c r="A39" s="11" t="s">
        <v>283</v>
      </c>
      <c r="B39" s="11" t="s">
        <v>284</v>
      </c>
      <c r="C39" s="18"/>
      <c r="D39" s="18">
        <v>5</v>
      </c>
      <c r="E39" s="18"/>
      <c r="F39" s="18">
        <v>5</v>
      </c>
      <c r="G39" s="84"/>
      <c r="H39" s="84"/>
      <c r="I39" s="85"/>
      <c r="J39" s="85"/>
      <c r="K39" s="85"/>
      <c r="L39" s="85"/>
      <c r="M39" s="11"/>
      <c r="N39" s="54" t="str">
        <f t="shared" si="2"/>
        <v/>
      </c>
    </row>
    <row r="40" spans="1:14" x14ac:dyDescent="0.2">
      <c r="A40" s="32" t="s">
        <v>29</v>
      </c>
      <c r="B40" s="31" t="s">
        <v>28</v>
      </c>
      <c r="C40" s="33">
        <v>5</v>
      </c>
      <c r="D40" s="33"/>
      <c r="E40" s="33">
        <v>5</v>
      </c>
      <c r="F40" s="33"/>
      <c r="G40" s="84"/>
      <c r="H40" s="84"/>
      <c r="I40" s="87"/>
      <c r="J40" s="87"/>
      <c r="K40" s="88"/>
      <c r="L40" s="87"/>
      <c r="M40" s="32"/>
      <c r="N40" s="54" t="str">
        <f t="shared" si="2"/>
        <v/>
      </c>
    </row>
    <row r="41" spans="1:14" x14ac:dyDescent="0.2">
      <c r="A41" s="11" t="s">
        <v>30</v>
      </c>
      <c r="B41" s="11" t="s">
        <v>74</v>
      </c>
      <c r="C41" s="18"/>
      <c r="D41" s="18">
        <v>5</v>
      </c>
      <c r="E41" s="18"/>
      <c r="F41" s="18">
        <v>5</v>
      </c>
      <c r="G41" s="84"/>
      <c r="H41" s="84"/>
      <c r="I41" s="85"/>
      <c r="J41" s="85"/>
      <c r="K41" s="80"/>
      <c r="L41" s="85"/>
      <c r="M41" s="11"/>
      <c r="N41" s="54" t="str">
        <f t="shared" si="2"/>
        <v/>
      </c>
    </row>
    <row r="42" spans="1:14" x14ac:dyDescent="0.2">
      <c r="A42" s="11" t="s">
        <v>32</v>
      </c>
      <c r="B42" s="11" t="s">
        <v>31</v>
      </c>
      <c r="C42" s="18"/>
      <c r="D42" s="18">
        <v>5</v>
      </c>
      <c r="E42" s="18"/>
      <c r="F42" s="18">
        <v>5</v>
      </c>
      <c r="G42" s="84"/>
      <c r="H42" s="84"/>
      <c r="I42" s="85"/>
      <c r="J42" s="85"/>
      <c r="K42" s="80"/>
      <c r="L42" s="85"/>
      <c r="M42" s="11"/>
      <c r="N42" s="54" t="str">
        <f t="shared" si="2"/>
        <v/>
      </c>
    </row>
    <row r="43" spans="1:14" x14ac:dyDescent="0.2">
      <c r="A43" s="14"/>
      <c r="C43" s="1"/>
      <c r="D43" s="1"/>
      <c r="E43" s="1"/>
      <c r="F43" s="1"/>
      <c r="G43" s="1"/>
      <c r="I43" s="15"/>
      <c r="J43" s="15"/>
      <c r="K43" s="15"/>
      <c r="L43" s="15"/>
    </row>
    <row r="44" spans="1:14" x14ac:dyDescent="0.2">
      <c r="A44" s="16" t="s">
        <v>301</v>
      </c>
      <c r="B44" s="17"/>
      <c r="C44" s="127" t="s">
        <v>12</v>
      </c>
      <c r="D44" s="127"/>
      <c r="E44" s="127"/>
      <c r="F44" s="127"/>
      <c r="G44" s="48"/>
      <c r="H44" s="45"/>
      <c r="I44" s="46">
        <f>SUM(H45:L50)</f>
        <v>0</v>
      </c>
      <c r="J44" s="46"/>
      <c r="K44" s="43"/>
      <c r="L44" s="44"/>
      <c r="M44" s="18" t="s">
        <v>8</v>
      </c>
    </row>
    <row r="45" spans="1:14" x14ac:dyDescent="0.2">
      <c r="A45" s="11" t="s">
        <v>75</v>
      </c>
      <c r="B45" s="11" t="s">
        <v>77</v>
      </c>
      <c r="C45" s="18">
        <v>5</v>
      </c>
      <c r="D45" s="18"/>
      <c r="E45" s="18">
        <v>5</v>
      </c>
      <c r="F45" s="18"/>
      <c r="G45" s="84"/>
      <c r="H45" s="84"/>
      <c r="I45" s="85"/>
      <c r="J45" s="85"/>
      <c r="K45" s="85"/>
      <c r="L45" s="85"/>
      <c r="M45" s="11" t="str">
        <f>IF(I44&gt;=20,"Major will be validated","")</f>
        <v/>
      </c>
      <c r="N45" s="54" t="str">
        <f t="shared" ref="N45:N50" si="3">IF(MAX(G45:L45)&lt;&gt;SUM(G45:L45),"Error: class taken twice",IF(OR(H45&gt;C45+D45,I45&gt;C45,J45&gt;D45,K45&gt;E45,L45&gt;F45),"Too many credits or wrong semester",""))</f>
        <v/>
      </c>
    </row>
    <row r="46" spans="1:14" x14ac:dyDescent="0.2">
      <c r="A46" s="11" t="s">
        <v>76</v>
      </c>
      <c r="B46" s="11" t="s">
        <v>285</v>
      </c>
      <c r="C46" s="18"/>
      <c r="D46" s="18">
        <v>5</v>
      </c>
      <c r="E46" s="18"/>
      <c r="F46" s="18">
        <v>5</v>
      </c>
      <c r="G46" s="84"/>
      <c r="H46" s="84"/>
      <c r="I46" s="85"/>
      <c r="J46" s="85"/>
      <c r="K46" s="85"/>
      <c r="L46" s="85"/>
      <c r="M46" s="11"/>
      <c r="N46" s="54" t="str">
        <f t="shared" si="3"/>
        <v/>
      </c>
    </row>
    <row r="47" spans="1:14" x14ac:dyDescent="0.2">
      <c r="A47" s="11" t="s">
        <v>283</v>
      </c>
      <c r="B47" s="11" t="s">
        <v>284</v>
      </c>
      <c r="C47" s="18"/>
      <c r="D47" s="18">
        <v>5</v>
      </c>
      <c r="E47" s="18"/>
      <c r="F47" s="18">
        <v>5</v>
      </c>
      <c r="G47" s="84"/>
      <c r="H47" s="84"/>
      <c r="I47" s="85"/>
      <c r="J47" s="85"/>
      <c r="K47" s="85"/>
      <c r="L47" s="85"/>
      <c r="M47" s="57"/>
      <c r="N47" s="54" t="str">
        <f t="shared" si="3"/>
        <v/>
      </c>
    </row>
    <row r="48" spans="1:14" x14ac:dyDescent="0.2">
      <c r="A48" s="11" t="s">
        <v>286</v>
      </c>
      <c r="B48" s="11" t="s">
        <v>287</v>
      </c>
      <c r="C48" s="18">
        <v>5</v>
      </c>
      <c r="D48" s="18"/>
      <c r="E48" s="18">
        <v>5</v>
      </c>
      <c r="F48" s="18"/>
      <c r="G48" s="84"/>
      <c r="H48" s="84"/>
      <c r="I48" s="85"/>
      <c r="J48" s="85"/>
      <c r="K48" s="80"/>
      <c r="L48" s="85"/>
      <c r="M48" s="11"/>
      <c r="N48" s="54" t="str">
        <f t="shared" si="3"/>
        <v/>
      </c>
    </row>
    <row r="49" spans="1:14" x14ac:dyDescent="0.2">
      <c r="A49" s="11" t="s">
        <v>79</v>
      </c>
      <c r="B49" s="11" t="s">
        <v>84</v>
      </c>
      <c r="C49" s="18">
        <v>5</v>
      </c>
      <c r="D49" s="18"/>
      <c r="E49" s="18">
        <v>5</v>
      </c>
      <c r="F49" s="18"/>
      <c r="G49" s="84"/>
      <c r="H49" s="84"/>
      <c r="I49" s="85"/>
      <c r="J49" s="85"/>
      <c r="K49" s="80"/>
      <c r="L49" s="85"/>
      <c r="M49" s="11"/>
      <c r="N49" s="54" t="str">
        <f t="shared" si="3"/>
        <v/>
      </c>
    </row>
    <row r="50" spans="1:14" x14ac:dyDescent="0.2">
      <c r="A50" s="11" t="s">
        <v>180</v>
      </c>
      <c r="B50" s="11" t="s">
        <v>280</v>
      </c>
      <c r="C50" s="18">
        <v>5</v>
      </c>
      <c r="D50" s="18">
        <v>5</v>
      </c>
      <c r="E50" s="18">
        <v>5</v>
      </c>
      <c r="F50" s="18">
        <v>5</v>
      </c>
      <c r="G50" s="84"/>
      <c r="H50" s="84"/>
      <c r="I50" s="85"/>
      <c r="J50" s="85"/>
      <c r="K50" s="80"/>
      <c r="L50" s="85"/>
      <c r="M50" s="11"/>
      <c r="N50" s="54" t="str">
        <f t="shared" si="3"/>
        <v/>
      </c>
    </row>
    <row r="51" spans="1:14" x14ac:dyDescent="0.2">
      <c r="A51" s="14"/>
      <c r="C51" s="1"/>
      <c r="D51" s="1"/>
      <c r="E51" s="1"/>
      <c r="F51" s="1"/>
      <c r="G51" s="1"/>
      <c r="I51" s="15"/>
      <c r="J51" s="15"/>
      <c r="K51" s="15"/>
      <c r="L51" s="15"/>
    </row>
    <row r="52" spans="1:14" x14ac:dyDescent="0.2">
      <c r="A52" s="16" t="s">
        <v>288</v>
      </c>
      <c r="B52" s="17"/>
      <c r="C52" s="127" t="s">
        <v>12</v>
      </c>
      <c r="D52" s="127"/>
      <c r="E52" s="127"/>
      <c r="F52" s="127"/>
      <c r="G52" s="48"/>
      <c r="H52" s="45"/>
      <c r="I52" s="46">
        <f>SUM(H53:L62)</f>
        <v>0</v>
      </c>
      <c r="J52" s="46"/>
      <c r="K52" s="43"/>
      <c r="L52" s="44"/>
      <c r="M52" s="18" t="s">
        <v>8</v>
      </c>
    </row>
    <row r="53" spans="1:14" x14ac:dyDescent="0.2">
      <c r="A53" s="11" t="s">
        <v>80</v>
      </c>
      <c r="B53" s="11" t="s">
        <v>85</v>
      </c>
      <c r="C53" s="83">
        <v>5</v>
      </c>
      <c r="D53" s="83"/>
      <c r="E53" s="83">
        <v>5</v>
      </c>
      <c r="F53" s="83"/>
      <c r="G53" s="84"/>
      <c r="H53" s="84"/>
      <c r="I53" s="85"/>
      <c r="J53" s="85"/>
      <c r="K53" s="85"/>
      <c r="L53" s="85"/>
      <c r="M53" s="57" t="str">
        <f>IF(I52&gt;=20,"Major will be validated","")</f>
        <v/>
      </c>
      <c r="N53" s="54" t="str">
        <f>IF(MAX(G53:L53)&lt;&gt;SUM(G53:L53),"Error: class taken twice",IF(OR(H53&gt;C53+D53,I53&gt;C53,J53&gt;D53,K53&gt;E53,L53&gt;F53),"Too many credits or wrong semester",""))</f>
        <v/>
      </c>
    </row>
    <row r="54" spans="1:14" x14ac:dyDescent="0.2">
      <c r="A54" s="11" t="s">
        <v>144</v>
      </c>
      <c r="B54" s="11" t="s">
        <v>158</v>
      </c>
      <c r="C54" s="18">
        <v>5</v>
      </c>
      <c r="D54" s="18"/>
      <c r="E54" s="18">
        <v>5</v>
      </c>
      <c r="F54" s="18"/>
      <c r="G54" s="84"/>
      <c r="H54" s="84"/>
      <c r="I54" s="85"/>
      <c r="J54" s="89"/>
      <c r="K54" s="85"/>
      <c r="L54" s="85"/>
      <c r="M54" s="40"/>
      <c r="N54" s="54" t="str">
        <f>IF(MAX(G54:L54)&lt;&gt;SUM(G54:L54),"Error: class taken twice",IF(OR(H54&gt;C54+D54,I54&gt;C54,J54&gt;D54,K54&gt;E54,L54&gt;F54),"Too many credits or wrong semester",""))</f>
        <v/>
      </c>
    </row>
    <row r="55" spans="1:14" x14ac:dyDescent="0.2">
      <c r="A55" s="80" t="s">
        <v>214</v>
      </c>
      <c r="B55" s="11" t="s">
        <v>86</v>
      </c>
      <c r="C55" s="83">
        <v>5</v>
      </c>
      <c r="D55" s="83"/>
      <c r="E55" s="83">
        <v>5</v>
      </c>
      <c r="F55" s="83"/>
      <c r="G55" s="84"/>
      <c r="H55" s="84"/>
      <c r="I55" s="85"/>
      <c r="J55" s="85"/>
      <c r="K55" s="85"/>
      <c r="L55" s="85"/>
      <c r="M55" s="11"/>
      <c r="N55" s="54" t="str">
        <f>IF(MAX(G55:L55)&lt;&gt;SUM(G55:L55),"Error: class taken twice",IF(OR(H55&gt;C55+D55,I55&gt;C55,J55&gt;D55,K55&gt;E55,L55&gt;F55),"Too many credits or wrong semester",""))</f>
        <v/>
      </c>
    </row>
    <row r="56" spans="1:14" x14ac:dyDescent="0.2">
      <c r="A56" s="80" t="s">
        <v>215</v>
      </c>
      <c r="B56" s="11" t="s">
        <v>87</v>
      </c>
      <c r="C56" s="83"/>
      <c r="D56" s="83">
        <v>6</v>
      </c>
      <c r="E56" s="83"/>
      <c r="F56" s="83">
        <v>6</v>
      </c>
      <c r="G56" s="84"/>
      <c r="H56" s="84"/>
      <c r="I56" s="85"/>
      <c r="J56" s="85"/>
      <c r="K56" s="80"/>
      <c r="L56" s="85"/>
      <c r="M56" s="11"/>
      <c r="N56" s="54" t="str">
        <f>IF(MAX(G56:L56)&lt;&gt;SUM(G56:L56),"Error: class taken twice",IF(OR(H56&gt;C56+D56,I56&gt;C56,J56&gt;D56,K56&gt;E56,L56&gt;F56),"Too many credits or wrong semester",""))</f>
        <v/>
      </c>
    </row>
    <row r="57" spans="1:14" x14ac:dyDescent="0.2">
      <c r="A57" s="80" t="s">
        <v>216</v>
      </c>
      <c r="B57" s="11" t="s">
        <v>88</v>
      </c>
      <c r="C57" s="83"/>
      <c r="D57" s="83">
        <v>5</v>
      </c>
      <c r="E57" s="83"/>
      <c r="F57" s="83">
        <v>5</v>
      </c>
      <c r="G57" s="84"/>
      <c r="H57" s="84"/>
      <c r="I57" s="85"/>
      <c r="J57" s="85"/>
      <c r="K57" s="80"/>
      <c r="L57" s="85"/>
      <c r="M57" s="11"/>
      <c r="N57" s="54" t="str">
        <f>IF(MAX(G57:L57)&lt;&gt;SUM(G57:L57),"Error: class taken twice",IF(OR(H57&gt;C57+D57,I57&gt;C57,J57&gt;D57,K57&gt;E57,L57&gt;F57),"Too many credits or wrong semester",""))</f>
        <v/>
      </c>
    </row>
    <row r="58" spans="1:14" x14ac:dyDescent="0.2">
      <c r="A58" s="80" t="s">
        <v>217</v>
      </c>
      <c r="B58" s="11" t="s">
        <v>89</v>
      </c>
      <c r="C58" s="83"/>
      <c r="D58" s="83">
        <v>5</v>
      </c>
      <c r="E58" s="83"/>
      <c r="F58" s="83">
        <v>5</v>
      </c>
      <c r="G58" s="84"/>
      <c r="H58" s="84"/>
      <c r="I58" s="85"/>
      <c r="J58" s="85"/>
      <c r="K58" s="80"/>
      <c r="L58" s="85"/>
      <c r="M58" s="11"/>
      <c r="N58" s="54" t="str">
        <f t="shared" ref="N58:N60" si="4">IF(MAX(G58:L58)&lt;&gt;SUM(G58:L58),"Error: class taken twice",IF(OR(H58&gt;C58+D58,I58&gt;C58,J58&gt;D58,K58&gt;E58,L58&gt;F58),"Too many credits or wrong semester",""))</f>
        <v/>
      </c>
    </row>
    <row r="59" spans="1:14" x14ac:dyDescent="0.2">
      <c r="A59" s="80" t="s">
        <v>220</v>
      </c>
      <c r="B59" s="11" t="s">
        <v>90</v>
      </c>
      <c r="C59" s="83"/>
      <c r="D59" s="83">
        <v>5</v>
      </c>
      <c r="E59" s="83"/>
      <c r="F59" s="83">
        <v>5</v>
      </c>
      <c r="G59" s="84"/>
      <c r="H59" s="84"/>
      <c r="I59" s="85"/>
      <c r="J59" s="85"/>
      <c r="K59" s="80"/>
      <c r="L59" s="85"/>
      <c r="M59" s="11"/>
      <c r="N59" s="54" t="str">
        <f>IF(MAX(G59:L59)&lt;&gt;SUM(G59:L59),"Error: class taken twice",IF(OR(H59&gt;C59+D59,I59&gt;C59,J59&gt;D59,K59&gt;E59,L59&gt;F59),"Too many credits or wrong semester",""))</f>
        <v/>
      </c>
    </row>
    <row r="60" spans="1:14" x14ac:dyDescent="0.2">
      <c r="A60" s="11" t="s">
        <v>83</v>
      </c>
      <c r="B60" s="1" t="s">
        <v>93</v>
      </c>
      <c r="C60" s="83">
        <v>5</v>
      </c>
      <c r="D60" s="83"/>
      <c r="E60" s="83">
        <v>5</v>
      </c>
      <c r="F60" s="83"/>
      <c r="G60" s="84"/>
      <c r="H60" s="84"/>
      <c r="I60" s="85"/>
      <c r="J60" s="85"/>
      <c r="K60" s="85"/>
      <c r="L60" s="85"/>
      <c r="M60" s="11"/>
      <c r="N60" s="54" t="str">
        <f t="shared" si="4"/>
        <v/>
      </c>
    </row>
    <row r="61" spans="1:14" x14ac:dyDescent="0.2">
      <c r="A61" s="11" t="s">
        <v>127</v>
      </c>
      <c r="B61" s="11" t="s">
        <v>289</v>
      </c>
      <c r="C61" s="83">
        <v>5</v>
      </c>
      <c r="D61" s="83"/>
      <c r="E61" s="83">
        <v>5</v>
      </c>
      <c r="F61" s="83"/>
      <c r="G61" s="84"/>
      <c r="H61" s="84"/>
      <c r="I61" s="85"/>
      <c r="J61" s="85"/>
      <c r="K61" s="80"/>
      <c r="L61" s="85"/>
      <c r="M61" s="11"/>
      <c r="N61" s="54" t="str">
        <f>IF(MAX(G61:L61)&lt;&gt;SUM(G61:L61),"Error: class taken twice",IF(OR(H61&gt;C61+D61,I61&gt;C61,J61&gt;D61,K61&gt;E61,L61&gt;F61),"Too many credits or wrong semester",""))</f>
        <v/>
      </c>
    </row>
    <row r="62" spans="1:14" x14ac:dyDescent="0.2">
      <c r="A62" s="11" t="s">
        <v>290</v>
      </c>
      <c r="B62" s="11" t="s">
        <v>291</v>
      </c>
      <c r="C62" s="83"/>
      <c r="D62" s="83">
        <v>5</v>
      </c>
      <c r="E62" s="83"/>
      <c r="F62" s="83">
        <v>5</v>
      </c>
      <c r="G62" s="84"/>
      <c r="H62" s="84"/>
      <c r="I62" s="85"/>
      <c r="J62" s="85"/>
      <c r="K62" s="80"/>
      <c r="L62" s="85"/>
      <c r="M62" s="11"/>
      <c r="N62" s="54" t="str">
        <f>IF(MAX(G62:L62)&lt;&gt;SUM(G62:L62),"Error: class taken twice",IF(OR(H62&gt;C62+D62,I62&gt;C62,J62&gt;D62,K62&gt;E62,L62&gt;F62),"Too many credits or wrong semester",""))</f>
        <v/>
      </c>
    </row>
    <row r="63" spans="1:14" x14ac:dyDescent="0.2">
      <c r="A63" s="14"/>
      <c r="C63" s="1"/>
      <c r="D63" s="1"/>
      <c r="E63" s="1"/>
      <c r="F63" s="1"/>
      <c r="G63" s="1"/>
      <c r="I63" s="15"/>
      <c r="J63" s="15"/>
      <c r="K63" s="15"/>
      <c r="L63" s="15"/>
    </row>
    <row r="64" spans="1:14" x14ac:dyDescent="0.2">
      <c r="A64" s="16" t="s">
        <v>263</v>
      </c>
      <c r="B64" s="17"/>
      <c r="C64" s="127" t="s">
        <v>12</v>
      </c>
      <c r="D64" s="127"/>
      <c r="E64" s="127"/>
      <c r="F64" s="127"/>
      <c r="G64" s="48"/>
      <c r="H64" s="48"/>
      <c r="I64" s="96">
        <f>SUM(H65:L69)</f>
        <v>0</v>
      </c>
      <c r="J64" s="96"/>
      <c r="K64" s="97"/>
      <c r="L64" s="97"/>
      <c r="M64" s="18" t="s">
        <v>195</v>
      </c>
    </row>
    <row r="65" spans="1:14" x14ac:dyDescent="0.2">
      <c r="A65" s="11" t="s">
        <v>94</v>
      </c>
      <c r="B65" s="11" t="s">
        <v>264</v>
      </c>
      <c r="C65" s="12">
        <v>5</v>
      </c>
      <c r="D65" s="12"/>
      <c r="E65" s="12">
        <v>5</v>
      </c>
      <c r="F65" s="12"/>
      <c r="G65" s="84"/>
      <c r="H65" s="84"/>
      <c r="I65" s="85"/>
      <c r="J65" s="85"/>
      <c r="K65" s="85"/>
      <c r="L65" s="85"/>
      <c r="M65" s="85" t="str">
        <f>IF(I64&gt;=20,"Major will be validated","")</f>
        <v/>
      </c>
      <c r="N65" s="54" t="str">
        <f>IF(MAX(G65:L65)&lt;&gt;SUM(G65:L65),"Error: class taken twice",IF(OR(H65&gt;C65+D65,I65&gt;C65,J65&gt;D65,K65&gt;E65,L65&gt;F65),"Too many credits or wrong semester",""))</f>
        <v/>
      </c>
    </row>
    <row r="66" spans="1:14" x14ac:dyDescent="0.2">
      <c r="A66" s="11" t="s">
        <v>95</v>
      </c>
      <c r="B66" s="11" t="s">
        <v>265</v>
      </c>
      <c r="C66" s="12"/>
      <c r="D66" s="12">
        <v>7</v>
      </c>
      <c r="E66" s="12"/>
      <c r="F66" s="12">
        <v>7</v>
      </c>
      <c r="G66" s="84"/>
      <c r="H66" s="84"/>
      <c r="I66" s="85"/>
      <c r="J66" s="85"/>
      <c r="K66" s="85"/>
      <c r="L66" s="85"/>
      <c r="M66" s="85"/>
      <c r="N66" s="54" t="str">
        <f>IF(MAX(G66:L66)&lt;&gt;SUM(G66:L66),"Error: class taken twice",IF(OR(H66&gt;C66+D66,I66&gt;C66,J66&gt;D66,K66&gt;E66,L66&gt;F66),"Too many credits or wrong semester",""))</f>
        <v/>
      </c>
    </row>
    <row r="67" spans="1:14" x14ac:dyDescent="0.2">
      <c r="A67" s="11" t="s">
        <v>266</v>
      </c>
      <c r="B67" s="11" t="s">
        <v>267</v>
      </c>
      <c r="C67" s="12"/>
      <c r="D67" s="12">
        <v>5</v>
      </c>
      <c r="E67" s="12"/>
      <c r="F67" s="12">
        <v>5</v>
      </c>
      <c r="G67" s="84"/>
      <c r="H67" s="84"/>
      <c r="I67" s="85"/>
      <c r="J67" s="85"/>
      <c r="K67" s="85"/>
      <c r="L67" s="85"/>
      <c r="M67" s="85"/>
      <c r="N67" s="54" t="str">
        <f>IF(MAX(G67:L67)&lt;&gt;SUM(G67:L67),"Error: class taken twice",IF(OR(H67&gt;C67+D67,I67&gt;C67,J67&gt;D67,K67&gt;E67,L67&gt;F67),"Too many credits or wrong semester",""))</f>
        <v/>
      </c>
    </row>
    <row r="68" spans="1:14" x14ac:dyDescent="0.2">
      <c r="A68" s="32" t="s">
        <v>268</v>
      </c>
      <c r="B68" s="95" t="s">
        <v>277</v>
      </c>
      <c r="C68" s="33">
        <v>5</v>
      </c>
      <c r="D68" s="33"/>
      <c r="E68" s="33">
        <v>5</v>
      </c>
      <c r="F68" s="33"/>
      <c r="G68" s="84"/>
      <c r="H68" s="84"/>
      <c r="I68" s="85"/>
      <c r="J68" s="85"/>
      <c r="K68" s="85"/>
      <c r="L68" s="85"/>
      <c r="M68" s="57"/>
      <c r="N68" s="54" t="str">
        <f>IF(MAX(G68:L68)&lt;&gt;SUM(G68:L68),"Error: class taken twice",IF(OR(H68&gt;C68+D68,I68&gt;C68,J68&gt;D68,K68&gt;E68,L68&gt;F68),"Too many credits or wrong semester",""))</f>
        <v/>
      </c>
    </row>
    <row r="69" spans="1:14" x14ac:dyDescent="0.2">
      <c r="A69" s="11" t="s">
        <v>116</v>
      </c>
      <c r="B69" s="11" t="s">
        <v>117</v>
      </c>
      <c r="C69" s="18"/>
      <c r="D69" s="18">
        <v>5</v>
      </c>
      <c r="E69" s="18"/>
      <c r="F69" s="18">
        <v>5</v>
      </c>
      <c r="G69" s="84"/>
      <c r="H69" s="84"/>
      <c r="I69" s="85"/>
      <c r="J69" s="85"/>
      <c r="K69" s="85"/>
      <c r="L69" s="85"/>
      <c r="M69" s="11"/>
      <c r="N69" s="54" t="str">
        <f>IF(MAX(G69:L69)&lt;&gt;SUM(G69:L69),"Error: class taken twice",IF(OR(H69&gt;C69+D69,I69&gt;C69,J69&gt;D69,K69&gt;E69,L69&gt;F69),"Too many credits or wrong semester",""))</f>
        <v/>
      </c>
    </row>
    <row r="70" spans="1:14" x14ac:dyDescent="0.2">
      <c r="A70" s="14"/>
      <c r="C70" s="1"/>
      <c r="D70" s="1"/>
      <c r="E70" s="1"/>
      <c r="F70" s="1"/>
      <c r="G70" s="1"/>
      <c r="I70" s="15"/>
      <c r="J70" s="15"/>
      <c r="K70" s="15"/>
      <c r="L70" s="15"/>
    </row>
    <row r="71" spans="1:14" x14ac:dyDescent="0.2">
      <c r="A71" s="16" t="s">
        <v>269</v>
      </c>
      <c r="B71" s="17"/>
      <c r="C71" s="127" t="s">
        <v>12</v>
      </c>
      <c r="D71" s="127"/>
      <c r="E71" s="127"/>
      <c r="F71" s="127"/>
      <c r="G71" s="48"/>
      <c r="H71" s="45"/>
      <c r="I71" s="46">
        <f>SUM(H72:L78)</f>
        <v>0</v>
      </c>
      <c r="J71" s="46"/>
      <c r="K71" s="43"/>
      <c r="L71" s="44"/>
      <c r="M71" s="18" t="s">
        <v>8</v>
      </c>
    </row>
    <row r="72" spans="1:14" x14ac:dyDescent="0.2">
      <c r="A72" s="11" t="s">
        <v>34</v>
      </c>
      <c r="B72" s="1" t="s">
        <v>33</v>
      </c>
      <c r="C72" s="18"/>
      <c r="D72" s="18">
        <v>5</v>
      </c>
      <c r="E72" s="18"/>
      <c r="F72" s="18">
        <v>5</v>
      </c>
      <c r="G72" s="84"/>
      <c r="H72" s="84"/>
      <c r="I72" s="85"/>
      <c r="J72" s="85"/>
      <c r="K72" s="85"/>
      <c r="L72" s="85"/>
      <c r="M72" s="57" t="str">
        <f>IF(I71&gt;=20,"Major will be validated","")</f>
        <v/>
      </c>
      <c r="N72" s="54" t="str">
        <f>IF(MAX(G72:L72)&lt;&gt;SUM(G72:L72),"Error: class taken twice",IF(OR(H72&gt;C72+D72,I72&gt;C72,J72&gt;D72,K72&gt;E72,L72&gt;F72),"Too many credits or wrong semester",""))</f>
        <v/>
      </c>
    </row>
    <row r="73" spans="1:14" x14ac:dyDescent="0.2">
      <c r="A73" s="80" t="s">
        <v>218</v>
      </c>
      <c r="B73" s="11" t="s">
        <v>99</v>
      </c>
      <c r="C73" s="18"/>
      <c r="D73" s="18">
        <v>5</v>
      </c>
      <c r="E73" s="18"/>
      <c r="F73" s="18">
        <v>5</v>
      </c>
      <c r="G73" s="84"/>
      <c r="H73" s="84"/>
      <c r="I73" s="85"/>
      <c r="J73" s="85"/>
      <c r="K73" s="85"/>
      <c r="L73" s="85"/>
      <c r="M73" s="11"/>
      <c r="N73" s="54" t="str">
        <f>IF(MAX(G73:L73)&lt;&gt;SUM(G73:L73),"Error: class taken twice",IF(OR(H73&gt;C73+D73,I73&gt;C73,J73&gt;D73,K73&gt;E73,L73&gt;F73),"Too many credits or wrong semester",""))</f>
        <v/>
      </c>
    </row>
    <row r="74" spans="1:14" x14ac:dyDescent="0.2">
      <c r="A74" s="80" t="s">
        <v>219</v>
      </c>
      <c r="B74" s="11" t="s">
        <v>100</v>
      </c>
      <c r="C74" s="18"/>
      <c r="D74" s="18">
        <v>5</v>
      </c>
      <c r="E74" s="18"/>
      <c r="F74" s="18">
        <v>5</v>
      </c>
      <c r="G74" s="84"/>
      <c r="H74" s="84"/>
      <c r="I74" s="85"/>
      <c r="J74" s="85"/>
      <c r="K74" s="85"/>
      <c r="L74" s="85"/>
      <c r="M74" s="11"/>
      <c r="N74" s="54" t="str">
        <f t="shared" ref="N74:N76" si="5">IF(MAX(G74:L74)&lt;&gt;SUM(G74:L74),"Error: class taken twice",IF(OR(H74&gt;C74+D74,I74&gt;C74,J74&gt;D74,K74&gt;E74,L74&gt;F74),"Too many credits or wrong semester",""))</f>
        <v/>
      </c>
    </row>
    <row r="75" spans="1:14" x14ac:dyDescent="0.2">
      <c r="A75" s="11" t="s">
        <v>270</v>
      </c>
      <c r="B75" s="11" t="s">
        <v>101</v>
      </c>
      <c r="C75" s="18"/>
      <c r="D75" s="18">
        <v>5</v>
      </c>
      <c r="E75" s="18"/>
      <c r="F75" s="18">
        <v>5</v>
      </c>
      <c r="G75" s="84"/>
      <c r="H75" s="84"/>
      <c r="I75" s="85"/>
      <c r="J75" s="85"/>
      <c r="K75" s="80"/>
      <c r="L75" s="85"/>
      <c r="M75" s="11"/>
      <c r="N75" s="54" t="str">
        <f>IF(MAX(G75:L75)&lt;&gt;SUM(G75:L75),"Error: class taken twice",IF(OR(H75&gt;C75+D75,I75&gt;C75,J75&gt;D75,K75&gt;E75,L75&gt;F75),"Too many credits or wrong semester",""))</f>
        <v/>
      </c>
    </row>
    <row r="76" spans="1:14" x14ac:dyDescent="0.2">
      <c r="A76" s="11" t="s">
        <v>96</v>
      </c>
      <c r="B76" s="11" t="s">
        <v>102</v>
      </c>
      <c r="C76" s="18">
        <v>5</v>
      </c>
      <c r="D76" s="18"/>
      <c r="E76" s="18">
        <v>5</v>
      </c>
      <c r="F76" s="18"/>
      <c r="G76" s="84"/>
      <c r="H76" s="84"/>
      <c r="I76" s="85"/>
      <c r="J76" s="85"/>
      <c r="K76" s="80"/>
      <c r="L76" s="85"/>
      <c r="M76" s="11"/>
      <c r="N76" s="54" t="str">
        <f t="shared" si="5"/>
        <v/>
      </c>
    </row>
    <row r="77" spans="1:14" x14ac:dyDescent="0.2">
      <c r="A77" s="11" t="s">
        <v>97</v>
      </c>
      <c r="B77" s="11" t="s">
        <v>103</v>
      </c>
      <c r="C77" s="18">
        <v>5</v>
      </c>
      <c r="D77" s="18"/>
      <c r="E77" s="18">
        <v>5</v>
      </c>
      <c r="F77" s="18"/>
      <c r="G77" s="84"/>
      <c r="H77" s="84"/>
      <c r="I77" s="85"/>
      <c r="J77" s="85"/>
      <c r="K77" s="80"/>
      <c r="L77" s="85"/>
      <c r="M77" s="11"/>
      <c r="N77" s="54" t="str">
        <f>IF(MAX(G77:L77)&lt;&gt;SUM(G77:L77),"Error: class taken twice",IF(OR(H77&gt;C77+D77,I77&gt;C77,J77&gt;D77,K77&gt;E77,L77&gt;F77),"Too many credits or wrong semester",""))</f>
        <v/>
      </c>
    </row>
    <row r="78" spans="1:14" x14ac:dyDescent="0.2">
      <c r="A78" s="11" t="s">
        <v>98</v>
      </c>
      <c r="B78" s="11" t="s">
        <v>104</v>
      </c>
      <c r="C78" s="18">
        <v>5</v>
      </c>
      <c r="D78" s="18"/>
      <c r="E78" s="18">
        <v>5</v>
      </c>
      <c r="F78" s="18"/>
      <c r="G78" s="84"/>
      <c r="H78" s="84"/>
      <c r="I78" s="85"/>
      <c r="J78" s="85"/>
      <c r="K78" s="80"/>
      <c r="L78" s="85"/>
      <c r="M78" s="11"/>
      <c r="N78" s="54" t="str">
        <f>IF(MAX(G78:L78)&lt;&gt;SUM(G78:L78),"Error: class taken twice",IF(OR(H78&gt;C78+D78,I78&gt;C78,J78&gt;D78,K78&gt;E78,L78&gt;F78),"Too many credits or wrong semester",""))</f>
        <v/>
      </c>
    </row>
    <row r="79" spans="1:14" x14ac:dyDescent="0.2">
      <c r="A79" s="14"/>
      <c r="C79" s="1"/>
      <c r="D79" s="1"/>
      <c r="E79" s="1"/>
      <c r="F79" s="1"/>
      <c r="G79" s="1"/>
      <c r="I79" s="15"/>
      <c r="J79" s="15"/>
      <c r="K79" s="15"/>
      <c r="L79" s="15"/>
    </row>
    <row r="80" spans="1:14" x14ac:dyDescent="0.2">
      <c r="A80" s="16" t="s">
        <v>105</v>
      </c>
      <c r="B80" s="17"/>
      <c r="C80" s="127" t="s">
        <v>12</v>
      </c>
      <c r="D80" s="127"/>
      <c r="E80" s="127"/>
      <c r="F80" s="127"/>
      <c r="G80" s="48"/>
      <c r="H80" s="45"/>
      <c r="I80" s="46">
        <f>SUM(H81:L88)</f>
        <v>0</v>
      </c>
      <c r="J80" s="46"/>
      <c r="K80" s="43"/>
      <c r="L80" s="44"/>
      <c r="M80" s="18" t="s">
        <v>8</v>
      </c>
    </row>
    <row r="81" spans="1:14" x14ac:dyDescent="0.2">
      <c r="A81" s="11" t="s">
        <v>106</v>
      </c>
      <c r="B81" s="1" t="s">
        <v>110</v>
      </c>
      <c r="C81" s="18">
        <v>5</v>
      </c>
      <c r="D81" s="18"/>
      <c r="E81" s="18">
        <v>5</v>
      </c>
      <c r="F81" s="18"/>
      <c r="G81" s="84"/>
      <c r="H81" s="84"/>
      <c r="I81" s="85"/>
      <c r="J81" s="85"/>
      <c r="K81" s="85"/>
      <c r="L81" s="85"/>
      <c r="M81" s="57" t="str">
        <f>IF(I80&gt;=15,"Major will be validated","")</f>
        <v/>
      </c>
      <c r="N81" s="54" t="str">
        <f>IF(MAX(G81:L81)&lt;&gt;SUM(G81:L81),"Error: class taken twice",IF(OR(H81&gt;C81+D81,I81&gt;C81,J81&gt;D81,K81&gt;E81,L81&gt;F81),"Too many credits or wrong semester",""))</f>
        <v/>
      </c>
    </row>
    <row r="82" spans="1:14" x14ac:dyDescent="0.2">
      <c r="A82" s="11" t="s">
        <v>107</v>
      </c>
      <c r="B82" s="11" t="s">
        <v>35</v>
      </c>
      <c r="C82" s="18"/>
      <c r="D82" s="18">
        <v>5</v>
      </c>
      <c r="E82" s="18"/>
      <c r="F82" s="18">
        <v>5</v>
      </c>
      <c r="G82" s="84"/>
      <c r="H82" s="84"/>
      <c r="I82" s="85"/>
      <c r="J82" s="85"/>
      <c r="K82" s="85"/>
      <c r="L82" s="85"/>
      <c r="M82" s="11"/>
      <c r="N82" s="54" t="str">
        <f>IF(MAX(G82:L82)&lt;&gt;SUM(G82:L82),"Error: class taken twice",IF(OR(H82&gt;C82+D82,I82&gt;C82,J82&gt;D82,K82&gt;E82,L82&gt;F82),"Too many credits or wrong semester",""))</f>
        <v/>
      </c>
    </row>
    <row r="83" spans="1:14" x14ac:dyDescent="0.2">
      <c r="A83" s="11" t="s">
        <v>108</v>
      </c>
      <c r="B83" s="11" t="s">
        <v>111</v>
      </c>
      <c r="C83" s="18">
        <v>5</v>
      </c>
      <c r="D83" s="18"/>
      <c r="E83" s="18">
        <v>5</v>
      </c>
      <c r="F83" s="18"/>
      <c r="G83" s="84"/>
      <c r="H83" s="84"/>
      <c r="I83" s="85"/>
      <c r="J83" s="85"/>
      <c r="K83" s="85"/>
      <c r="L83" s="85"/>
      <c r="M83" s="11"/>
      <c r="N83" s="54" t="str">
        <f>IF(MAX(G83:L83)&lt;&gt;SUM(G83:L83),"Error: class taken twice",IF(OR(H83&gt;C83+D83,I83&gt;C83,J83&gt;D83,K83&gt;E83,L83&gt;F83),"Too many credits or wrong semester",""))</f>
        <v/>
      </c>
    </row>
    <row r="84" spans="1:14" x14ac:dyDescent="0.2">
      <c r="A84" s="11" t="s">
        <v>43</v>
      </c>
      <c r="B84" s="11" t="s">
        <v>42</v>
      </c>
      <c r="C84" s="18"/>
      <c r="D84" s="18">
        <v>5</v>
      </c>
      <c r="E84" s="18"/>
      <c r="F84" s="18">
        <v>5</v>
      </c>
      <c r="G84" s="84"/>
      <c r="H84" s="84"/>
      <c r="I84" s="85"/>
      <c r="J84" s="85"/>
      <c r="K84" s="80"/>
      <c r="L84" s="85"/>
      <c r="M84" s="11"/>
      <c r="N84" s="54" t="str">
        <f t="shared" ref="N84:N86" si="6">IF(MAX(G84:L84)&lt;&gt;SUM(G84:L84),"Error: class taken twice",IF(OR(H84&gt;C84+D84,I84&gt;C84,J84&gt;D84,K84&gt;E84,L84&gt;F84),"Too many credits or wrong semester",""))</f>
        <v/>
      </c>
    </row>
    <row r="85" spans="1:14" x14ac:dyDescent="0.2">
      <c r="A85" s="11" t="s">
        <v>109</v>
      </c>
      <c r="B85" s="11" t="s">
        <v>112</v>
      </c>
      <c r="C85" s="18">
        <v>5</v>
      </c>
      <c r="D85" s="18"/>
      <c r="E85" s="18">
        <v>5</v>
      </c>
      <c r="F85" s="18"/>
      <c r="G85" s="84"/>
      <c r="H85" s="84"/>
      <c r="I85" s="85"/>
      <c r="J85" s="85"/>
      <c r="K85" s="80"/>
      <c r="L85" s="85"/>
      <c r="M85" s="11"/>
      <c r="N85" s="54" t="str">
        <f>IF(MAX(G85:L85)&lt;&gt;SUM(G85:L85),"Error: class taken twice",IF(OR(H85&gt;C85+D85,I85&gt;C85,J85&gt;D85,K85&gt;E85,L85&gt;F85),"Too many credits or wrong semester",""))</f>
        <v/>
      </c>
    </row>
    <row r="86" spans="1:14" x14ac:dyDescent="0.2">
      <c r="A86" s="11" t="s">
        <v>25</v>
      </c>
      <c r="B86" s="11" t="s">
        <v>24</v>
      </c>
      <c r="C86" s="18">
        <v>5</v>
      </c>
      <c r="D86" s="18"/>
      <c r="E86" s="18">
        <v>5</v>
      </c>
      <c r="F86" s="18"/>
      <c r="G86" s="84"/>
      <c r="H86" s="84"/>
      <c r="I86" s="85"/>
      <c r="J86" s="85"/>
      <c r="K86" s="80"/>
      <c r="L86" s="85"/>
      <c r="M86" s="11"/>
      <c r="N86" s="54" t="str">
        <f t="shared" si="6"/>
        <v/>
      </c>
    </row>
    <row r="87" spans="1:14" x14ac:dyDescent="0.2">
      <c r="A87" s="11" t="s">
        <v>194</v>
      </c>
      <c r="B87" s="11" t="s">
        <v>193</v>
      </c>
      <c r="C87" s="18">
        <v>5</v>
      </c>
      <c r="D87" s="18"/>
      <c r="E87" s="18">
        <v>5</v>
      </c>
      <c r="F87" s="18"/>
      <c r="G87" s="84"/>
      <c r="H87" s="84"/>
      <c r="I87" s="85"/>
      <c r="J87" s="85"/>
      <c r="K87" s="80"/>
      <c r="L87" s="85"/>
      <c r="M87" s="11"/>
      <c r="N87" s="54" t="str">
        <f>IF(MAX(G87:L87)&lt;&gt;SUM(G87:L87),"Error: class taken twice",IF(OR(H87&gt;C87+D87,I87&gt;C87,J87&gt;D87,K87&gt;E87,L87&gt;F87),"Too many credits or wrong semester",""))</f>
        <v/>
      </c>
    </row>
    <row r="88" spans="1:14" x14ac:dyDescent="0.2">
      <c r="A88" s="11" t="s">
        <v>281</v>
      </c>
      <c r="B88" s="11" t="s">
        <v>282</v>
      </c>
      <c r="C88" s="18"/>
      <c r="D88" s="18">
        <v>5</v>
      </c>
      <c r="E88" s="18"/>
      <c r="F88" s="18">
        <v>5</v>
      </c>
      <c r="G88" s="84"/>
      <c r="H88" s="84"/>
      <c r="I88" s="85"/>
      <c r="J88" s="85"/>
      <c r="K88" s="80"/>
      <c r="L88" s="85"/>
      <c r="M88" s="11"/>
      <c r="N88" s="54" t="str">
        <f>IF(MAX(G88:L88)&lt;&gt;SUM(G88:L88),"Error: class taken twice",IF(OR(H88&gt;C88+D88,I88&gt;C88,J88&gt;D88,K88&gt;E88,L88&gt;F88),"Too many credits or wrong semester",""))</f>
        <v/>
      </c>
    </row>
    <row r="89" spans="1:14" x14ac:dyDescent="0.2">
      <c r="C89" s="1"/>
      <c r="D89" s="1"/>
      <c r="E89" s="1"/>
      <c r="F89" s="1"/>
      <c r="G89" s="1"/>
      <c r="I89" s="15"/>
      <c r="J89" s="15"/>
      <c r="K89" s="15"/>
      <c r="L89" s="15"/>
    </row>
    <row r="90" spans="1:14" x14ac:dyDescent="0.2">
      <c r="A90" s="16" t="s">
        <v>206</v>
      </c>
      <c r="B90" s="17"/>
      <c r="C90" s="127" t="s">
        <v>12</v>
      </c>
      <c r="D90" s="127"/>
      <c r="E90" s="127"/>
      <c r="F90" s="127"/>
      <c r="G90" s="48"/>
      <c r="H90" s="45"/>
      <c r="I90" s="46">
        <f>SUM(H92:L140)</f>
        <v>0</v>
      </c>
      <c r="J90" s="46"/>
      <c r="K90" s="43"/>
      <c r="L90" s="44"/>
      <c r="M90" s="18" t="s">
        <v>8</v>
      </c>
    </row>
    <row r="91" spans="1:14" ht="13.15" customHeight="1" x14ac:dyDescent="0.2">
      <c r="A91" s="125" t="s">
        <v>113</v>
      </c>
      <c r="B91" s="125"/>
      <c r="C91" s="125"/>
      <c r="D91" s="125"/>
      <c r="E91" s="125"/>
      <c r="F91" s="125"/>
      <c r="G91" s="125"/>
      <c r="H91" s="125"/>
      <c r="I91" s="125"/>
      <c r="J91" s="125"/>
      <c r="K91" s="125"/>
      <c r="L91" s="126"/>
      <c r="M91" s="18"/>
    </row>
    <row r="92" spans="1:14" ht="13.15" customHeight="1" x14ac:dyDescent="0.2">
      <c r="A92" s="11" t="s">
        <v>114</v>
      </c>
      <c r="B92" s="11" t="s">
        <v>271</v>
      </c>
      <c r="C92" s="18">
        <v>7</v>
      </c>
      <c r="D92" s="18"/>
      <c r="E92" s="18">
        <v>7</v>
      </c>
      <c r="F92" s="18"/>
      <c r="G92" s="84"/>
      <c r="H92" s="84"/>
      <c r="I92" s="85"/>
      <c r="J92" s="85"/>
      <c r="K92" s="85"/>
      <c r="L92" s="85"/>
      <c r="M92" s="122" t="s">
        <v>137</v>
      </c>
      <c r="N92" s="54" t="str">
        <f>IF(MAX(G92:L92)&lt;&gt;SUM(G92:L92),"Error: class taken twice",IF(OR(H92&gt;C92+D92,I92&gt;C92,J92&gt;D92,K92&gt;E92,L92&gt;F92),"Too many credits or wrong semester",""))</f>
        <v/>
      </c>
    </row>
    <row r="93" spans="1:14" ht="13.15" customHeight="1" x14ac:dyDescent="0.2">
      <c r="A93" s="11" t="s">
        <v>115</v>
      </c>
      <c r="B93" s="11" t="s">
        <v>272</v>
      </c>
      <c r="C93" s="18"/>
      <c r="D93" s="18">
        <v>5</v>
      </c>
      <c r="E93" s="18"/>
      <c r="F93" s="18">
        <v>5</v>
      </c>
      <c r="G93" s="84"/>
      <c r="H93" s="84"/>
      <c r="I93" s="85"/>
      <c r="J93" s="85"/>
      <c r="K93" s="85"/>
      <c r="L93" s="85"/>
      <c r="M93" s="123"/>
      <c r="N93" s="54" t="str">
        <f>IF(MAX(G93:L93)&lt;&gt;SUM(G93:L93),"Error: class taken twice",IF(OR(H93&gt;C93+D93,I93&gt;C93,J93&gt;D93,K93&gt;E93,L93&gt;F93),"Too many credits or wrong semester",""))</f>
        <v/>
      </c>
    </row>
    <row r="94" spans="1:14" x14ac:dyDescent="0.2">
      <c r="A94" s="32" t="s">
        <v>82</v>
      </c>
      <c r="B94" s="32" t="s">
        <v>92</v>
      </c>
      <c r="C94" s="33">
        <v>4</v>
      </c>
      <c r="D94" s="33"/>
      <c r="E94" s="33">
        <v>4</v>
      </c>
      <c r="F94" s="33"/>
      <c r="G94" s="84"/>
      <c r="H94" s="84"/>
      <c r="I94" s="85"/>
      <c r="J94" s="85"/>
      <c r="K94" s="85"/>
      <c r="L94" s="85"/>
      <c r="M94" s="124"/>
      <c r="N94" s="54" t="str">
        <f>IF(MAX(G94:L94)&lt;&gt;SUM(G94:L94),"Error: class taken twice",IF(OR(H94&gt;C94+D94,I94&gt;C94,J94&gt;D94,K94&gt;E94,L94&gt;F94),"Too many credits or wrong semester",""))</f>
        <v/>
      </c>
    </row>
    <row r="95" spans="1:14" x14ac:dyDescent="0.2">
      <c r="A95" s="32" t="s">
        <v>220</v>
      </c>
      <c r="B95" s="32" t="s">
        <v>90</v>
      </c>
      <c r="C95" s="33"/>
      <c r="D95" s="33">
        <v>5</v>
      </c>
      <c r="E95" s="33"/>
      <c r="F95" s="33">
        <v>5</v>
      </c>
      <c r="G95" s="84"/>
      <c r="H95" s="84"/>
      <c r="I95" s="85"/>
      <c r="J95" s="85"/>
      <c r="K95" s="85"/>
      <c r="L95" s="85"/>
      <c r="M95" s="94"/>
      <c r="N95" s="54" t="str">
        <f>IF(MAX(G95:L95)&lt;&gt;SUM(G95:L95),"Error: class taken twice",IF(OR(H95&gt;C95+D95,I95&gt;C95,J95&gt;D95,K95&gt;E95,L95&gt;F95),"Too many credits or wrong semester",""))</f>
        <v/>
      </c>
    </row>
    <row r="96" spans="1:14" x14ac:dyDescent="0.2">
      <c r="A96" s="125" t="s">
        <v>118</v>
      </c>
      <c r="B96" s="125"/>
      <c r="C96" s="125"/>
      <c r="D96" s="125"/>
      <c r="E96" s="125"/>
      <c r="F96" s="125"/>
      <c r="G96" s="125"/>
      <c r="H96" s="125"/>
      <c r="I96" s="125"/>
      <c r="J96" s="125"/>
      <c r="K96" s="125"/>
      <c r="L96" s="126"/>
      <c r="M96" s="18"/>
    </row>
    <row r="97" spans="1:15" x14ac:dyDescent="0.2">
      <c r="A97" s="11" t="s">
        <v>119</v>
      </c>
      <c r="B97" s="92" t="s">
        <v>273</v>
      </c>
      <c r="C97" s="18">
        <v>3</v>
      </c>
      <c r="D97" s="18"/>
      <c r="E97" s="18">
        <v>3</v>
      </c>
      <c r="F97" s="18"/>
      <c r="G97" s="84"/>
      <c r="H97" s="84"/>
      <c r="I97" s="85"/>
      <c r="J97" s="85"/>
      <c r="K97" s="85"/>
      <c r="L97" s="85"/>
      <c r="M97" s="135" t="s">
        <v>278</v>
      </c>
      <c r="N97" s="54" t="str">
        <f>IF(MAX(G97:L97)&lt;&gt;SUM(G97:L97),"Error: class taken twice",IF(OR(H97&gt;C97+D97,I97&gt;C97,J97&gt;D97,K97&gt;E97,L97&gt;F97),"Too many credits or wrong semester",""))</f>
        <v/>
      </c>
      <c r="O97" s="61"/>
    </row>
    <row r="98" spans="1:15" x14ac:dyDescent="0.2">
      <c r="A98" s="11" t="s">
        <v>120</v>
      </c>
      <c r="B98" s="92" t="s">
        <v>131</v>
      </c>
      <c r="C98" s="18"/>
      <c r="D98" s="18">
        <v>5</v>
      </c>
      <c r="E98" s="18"/>
      <c r="F98" s="18">
        <v>5</v>
      </c>
      <c r="G98" s="84"/>
      <c r="H98" s="84"/>
      <c r="I98" s="85"/>
      <c r="J98" s="85"/>
      <c r="K98" s="80"/>
      <c r="L98" s="85"/>
      <c r="M98" s="136"/>
      <c r="N98" s="54" t="str">
        <f>IF(MAX(G98:L98)&lt;&gt;SUM(G98:L98),"Error: class taken twice",IF(OR(H98&gt;C98+D98,I98&gt;C98,J98&gt;D98,K98&gt;E98,L98&gt;F98),"Too many credits or wrong semester",""))</f>
        <v/>
      </c>
    </row>
    <row r="99" spans="1:15" x14ac:dyDescent="0.2">
      <c r="A99" s="11" t="s">
        <v>121</v>
      </c>
      <c r="B99" s="92" t="s">
        <v>134</v>
      </c>
      <c r="C99" s="18"/>
      <c r="D99" s="18">
        <v>5</v>
      </c>
      <c r="E99" s="18"/>
      <c r="F99" s="18">
        <v>5</v>
      </c>
      <c r="G99" s="84"/>
      <c r="H99" s="84"/>
      <c r="I99" s="85"/>
      <c r="J99" s="85"/>
      <c r="K99" s="80"/>
      <c r="L99" s="85"/>
      <c r="M99" s="136"/>
      <c r="N99" s="54" t="str">
        <f>IF(MAX(G99:L99)&lt;&gt;SUM(G99:L99),"Error: class taken twice",IF(OR(H99&gt;C99+D99,I99&gt;C99,J99&gt;D99,K99&gt;E99,L99&gt;F99),"Too many credits or wrong semester",""))</f>
        <v/>
      </c>
    </row>
    <row r="100" spans="1:15" x14ac:dyDescent="0.2">
      <c r="A100" s="11" t="s">
        <v>122</v>
      </c>
      <c r="B100" s="92" t="s">
        <v>251</v>
      </c>
      <c r="C100" s="18">
        <v>4</v>
      </c>
      <c r="D100" s="18"/>
      <c r="E100" s="18">
        <v>4</v>
      </c>
      <c r="F100" s="18"/>
      <c r="G100" s="84"/>
      <c r="H100" s="84"/>
      <c r="I100" s="85"/>
      <c r="J100" s="85"/>
      <c r="K100" s="80"/>
      <c r="L100" s="85"/>
      <c r="M100" s="136"/>
      <c r="N100" s="54" t="str">
        <f>IF(MAX(G100:L100)&lt;&gt;SUM(G100:L100),"Error: class taken twice",IF(OR(H100&gt;C100+D100,I100&gt;C100,J100&gt;D100,K100&gt;E100,L100&gt;F100),"Too many credits or wrong semester",""))</f>
        <v/>
      </c>
    </row>
    <row r="101" spans="1:15" x14ac:dyDescent="0.2">
      <c r="A101" s="11" t="s">
        <v>123</v>
      </c>
      <c r="B101" s="92" t="s">
        <v>249</v>
      </c>
      <c r="C101" s="18">
        <v>4</v>
      </c>
      <c r="D101" s="18"/>
      <c r="E101" s="18">
        <v>4</v>
      </c>
      <c r="F101" s="18"/>
      <c r="G101" s="84"/>
      <c r="H101" s="84"/>
      <c r="I101" s="85"/>
      <c r="J101" s="85"/>
      <c r="K101" s="80"/>
      <c r="L101" s="85"/>
      <c r="M101" s="136"/>
      <c r="N101" s="54" t="str">
        <f t="shared" ref="N101:N103" si="7">IF(MAX(G101:L101)&lt;&gt;SUM(G101:L101),"Error: class taken twice",IF(OR(H101&gt;C101+D101,I101&gt;C101,J101&gt;D101,K101&gt;E101,L101&gt;F101),"Too many credits or wrong semester",""))</f>
        <v/>
      </c>
    </row>
    <row r="102" spans="1:15" x14ac:dyDescent="0.2">
      <c r="A102" s="32" t="s">
        <v>124</v>
      </c>
      <c r="B102" s="92" t="s">
        <v>250</v>
      </c>
      <c r="C102" s="33"/>
      <c r="D102" s="33">
        <v>5</v>
      </c>
      <c r="E102" s="33"/>
      <c r="F102" s="33">
        <v>5</v>
      </c>
      <c r="G102" s="84"/>
      <c r="H102" s="84"/>
      <c r="I102" s="85"/>
      <c r="J102" s="85"/>
      <c r="K102" s="85"/>
      <c r="L102" s="85"/>
      <c r="M102" s="136"/>
      <c r="N102" s="54" t="str">
        <f>IF(MAX(G102:L102)&lt;&gt;SUM(G102:L102),"Error: class taken twice",IF(OR(H102&gt;C102+D102,I102&gt;C102,J102&gt;D102,K102&gt;E102,L102&gt;F102),"Too many credits or wrong semester",""))</f>
        <v/>
      </c>
    </row>
    <row r="103" spans="1:15" x14ac:dyDescent="0.2">
      <c r="A103" s="11" t="s">
        <v>82</v>
      </c>
      <c r="B103" s="92" t="s">
        <v>92</v>
      </c>
      <c r="C103" s="18">
        <v>4</v>
      </c>
      <c r="D103" s="18"/>
      <c r="E103" s="18">
        <v>4</v>
      </c>
      <c r="F103" s="18"/>
      <c r="G103" s="84"/>
      <c r="H103" s="84"/>
      <c r="I103" s="85"/>
      <c r="J103" s="85"/>
      <c r="K103" s="85"/>
      <c r="L103" s="85"/>
      <c r="M103" s="136"/>
      <c r="N103" s="54" t="str">
        <f t="shared" si="7"/>
        <v/>
      </c>
    </row>
    <row r="104" spans="1:15" x14ac:dyDescent="0.2">
      <c r="A104" s="125" t="s">
        <v>125</v>
      </c>
      <c r="B104" s="125"/>
      <c r="C104" s="125"/>
      <c r="D104" s="125"/>
      <c r="E104" s="125"/>
      <c r="F104" s="125"/>
      <c r="G104" s="125"/>
      <c r="H104" s="125"/>
      <c r="I104" s="125"/>
      <c r="J104" s="125"/>
      <c r="K104" s="125"/>
      <c r="L104" s="126"/>
      <c r="M104" s="18"/>
    </row>
    <row r="105" spans="1:15" x14ac:dyDescent="0.2">
      <c r="A105" s="11" t="s">
        <v>80</v>
      </c>
      <c r="B105" s="11" t="s">
        <v>85</v>
      </c>
      <c r="C105" s="18">
        <v>5</v>
      </c>
      <c r="D105" s="18"/>
      <c r="E105" s="18">
        <v>5</v>
      </c>
      <c r="F105" s="18"/>
      <c r="G105" s="84"/>
      <c r="H105" s="84"/>
      <c r="I105" s="85"/>
      <c r="J105" s="85"/>
      <c r="K105" s="85"/>
      <c r="L105" s="85"/>
      <c r="M105" s="122" t="s">
        <v>279</v>
      </c>
      <c r="N105" s="54" t="str">
        <f>IF(MAX(G105:L105)&lt;&gt;SUM(G105:L105),"Error: class taken twice",IF(OR(H105&gt;C105+D105,I105&gt;C105,J105&gt;D105,K105&gt;E105,L105&gt;F105),"Too many credits or wrong semester",""))</f>
        <v/>
      </c>
    </row>
    <row r="106" spans="1:15" x14ac:dyDescent="0.2">
      <c r="A106" s="80" t="s">
        <v>216</v>
      </c>
      <c r="B106" s="11" t="s">
        <v>130</v>
      </c>
      <c r="C106" s="18"/>
      <c r="D106" s="18">
        <v>5</v>
      </c>
      <c r="E106" s="18"/>
      <c r="F106" s="18">
        <v>5</v>
      </c>
      <c r="G106" s="84"/>
      <c r="H106" s="84"/>
      <c r="I106" s="85"/>
      <c r="J106" s="85"/>
      <c r="K106" s="80"/>
      <c r="L106" s="85"/>
      <c r="M106" s="123"/>
      <c r="N106" s="54" t="str">
        <f>IF(MAX(G106:L106)&lt;&gt;SUM(G106:L106),"Error: class taken twice",IF(OR(H106&gt;C106+D106,I106&gt;C106,J106&gt;D106,K106&gt;E106,L106&gt;F106),"Too many credits or wrong semester",""))</f>
        <v/>
      </c>
    </row>
    <row r="107" spans="1:15" x14ac:dyDescent="0.2">
      <c r="A107" s="80" t="s">
        <v>79</v>
      </c>
      <c r="B107" s="11" t="s">
        <v>84</v>
      </c>
      <c r="C107" s="18">
        <v>5</v>
      </c>
      <c r="D107" s="18"/>
      <c r="E107" s="18">
        <v>5</v>
      </c>
      <c r="F107" s="18"/>
      <c r="G107" s="84"/>
      <c r="H107" s="84"/>
      <c r="I107" s="85"/>
      <c r="J107" s="85"/>
      <c r="K107" s="80"/>
      <c r="L107" s="85"/>
      <c r="M107" s="123"/>
      <c r="N107" s="54" t="str">
        <f>IF(MAX(G107:L107)&lt;&gt;SUM(G107:L107),"Error: class taken twice",IF(OR(H107&gt;C107+D107,I107&gt;C107,J107&gt;D107,K107&gt;E107,L107&gt;F107),"Too many credits or wrong semester",""))</f>
        <v/>
      </c>
    </row>
    <row r="108" spans="1:15" x14ac:dyDescent="0.2">
      <c r="A108" s="80" t="s">
        <v>220</v>
      </c>
      <c r="B108" s="11" t="s">
        <v>90</v>
      </c>
      <c r="C108" s="18"/>
      <c r="D108" s="18">
        <v>5</v>
      </c>
      <c r="E108" s="18"/>
      <c r="F108" s="18">
        <v>5</v>
      </c>
      <c r="G108" s="84"/>
      <c r="H108" s="84"/>
      <c r="I108" s="85"/>
      <c r="J108" s="85"/>
      <c r="K108" s="80"/>
      <c r="L108" s="85"/>
      <c r="M108" s="123"/>
      <c r="N108" s="54" t="str">
        <f>IF(MAX(G108:L108)&lt;&gt;SUM(G108:L108),"Error: class taken twice",IF(OR(H108&gt;C108+D108,I108&gt;C108,J108&gt;D108,K108&gt;E108,L108&gt;F108),"Too many credits or wrong semester",""))</f>
        <v/>
      </c>
    </row>
    <row r="109" spans="1:15" x14ac:dyDescent="0.2">
      <c r="A109" s="11" t="s">
        <v>81</v>
      </c>
      <c r="B109" s="11" t="s">
        <v>91</v>
      </c>
      <c r="C109" s="18">
        <v>4</v>
      </c>
      <c r="D109" s="18"/>
      <c r="E109" s="18">
        <v>4</v>
      </c>
      <c r="F109" s="18"/>
      <c r="G109" s="84"/>
      <c r="H109" s="84"/>
      <c r="I109" s="85"/>
      <c r="J109" s="85"/>
      <c r="K109" s="80"/>
      <c r="L109" s="85"/>
      <c r="M109" s="123"/>
      <c r="N109" s="54" t="str">
        <f t="shared" ref="N109" si="8">IF(MAX(G109:L109)&lt;&gt;SUM(G109:L109),"Error: class taken twice",IF(OR(H109&gt;C109+D109,I109&gt;C109,J109&gt;D109,K109&gt;E109,L109&gt;F109),"Too many credits or wrong semester",""))</f>
        <v/>
      </c>
    </row>
    <row r="110" spans="1:15" x14ac:dyDescent="0.2">
      <c r="A110" s="11" t="s">
        <v>120</v>
      </c>
      <c r="B110" s="11" t="s">
        <v>131</v>
      </c>
      <c r="C110" s="18"/>
      <c r="D110" s="18">
        <v>5</v>
      </c>
      <c r="E110" s="18"/>
      <c r="F110" s="18">
        <v>5</v>
      </c>
      <c r="G110" s="84"/>
      <c r="H110" s="84"/>
      <c r="I110" s="85"/>
      <c r="J110" s="85"/>
      <c r="K110" s="85"/>
      <c r="L110" s="85"/>
      <c r="M110" s="123"/>
      <c r="N110" s="54" t="str">
        <f>IF(MAX(G110:L110)&lt;&gt;SUM(G110:L110),"Error: class taken twice",IF(OR(H110&gt;C110+D110,I110&gt;C110,J110&gt;D110,K110&gt;E110,L110&gt;F110),"Too many credits or wrong semester",""))</f>
        <v/>
      </c>
    </row>
    <row r="111" spans="1:15" x14ac:dyDescent="0.2">
      <c r="A111" s="11" t="s">
        <v>126</v>
      </c>
      <c r="B111" s="11" t="s">
        <v>132</v>
      </c>
      <c r="C111" s="18">
        <v>5</v>
      </c>
      <c r="D111" s="18"/>
      <c r="E111" s="18">
        <v>5</v>
      </c>
      <c r="F111" s="18"/>
      <c r="G111" s="84"/>
      <c r="H111" s="84"/>
      <c r="I111" s="85"/>
      <c r="J111" s="85"/>
      <c r="K111" s="80"/>
      <c r="L111" s="85"/>
      <c r="M111" s="123"/>
      <c r="N111" s="54" t="str">
        <f>IF(MAX(G111:L111)&lt;&gt;SUM(G111:L111),"Error: class taken twice",IF(OR(H111&gt;C111+D111,I111&gt;C111,J111&gt;D111,K111&gt;E111,L111&gt;F111),"Too many credits or wrong semester",""))</f>
        <v/>
      </c>
    </row>
    <row r="112" spans="1:15" x14ac:dyDescent="0.2">
      <c r="A112" s="11" t="s">
        <v>127</v>
      </c>
      <c r="B112" s="11" t="s">
        <v>133</v>
      </c>
      <c r="C112" s="18">
        <v>5</v>
      </c>
      <c r="D112" s="18"/>
      <c r="E112" s="18">
        <v>5</v>
      </c>
      <c r="F112" s="18"/>
      <c r="G112" s="84"/>
      <c r="H112" s="84"/>
      <c r="I112" s="85"/>
      <c r="J112" s="85"/>
      <c r="K112" s="80"/>
      <c r="L112" s="85"/>
      <c r="M112" s="123"/>
      <c r="N112" s="54" t="str">
        <f>IF(MAX(G112:L112)&lt;&gt;SUM(G112:L112),"Error: class taken twice",IF(OR(H112&gt;C112+D112,I112&gt;C112,J112&gt;D112,K112&gt;E112,L112&gt;F112),"Too many credits or wrong semester",""))</f>
        <v/>
      </c>
    </row>
    <row r="113" spans="1:14" x14ac:dyDescent="0.2">
      <c r="A113" s="11" t="s">
        <v>121</v>
      </c>
      <c r="B113" s="11" t="s">
        <v>134</v>
      </c>
      <c r="C113" s="18"/>
      <c r="D113" s="18">
        <v>5</v>
      </c>
      <c r="E113" s="18"/>
      <c r="F113" s="18">
        <v>5</v>
      </c>
      <c r="G113" s="84"/>
      <c r="H113" s="84"/>
      <c r="I113" s="85"/>
      <c r="J113" s="85"/>
      <c r="K113" s="80"/>
      <c r="L113" s="85"/>
      <c r="M113" s="123"/>
      <c r="N113" s="54" t="str">
        <f>IF(MAX(G113:L113)&lt;&gt;SUM(G113:L113),"Error: class taken twice",IF(OR(H113&gt;C113+D113,I113&gt;C113,J113&gt;D113,K113&gt;E113,L113&gt;F113),"Too many credits or wrong semester",""))</f>
        <v/>
      </c>
    </row>
    <row r="114" spans="1:14" x14ac:dyDescent="0.2">
      <c r="A114" s="11" t="s">
        <v>128</v>
      </c>
      <c r="B114" s="11" t="s">
        <v>135</v>
      </c>
      <c r="C114" s="18">
        <v>4</v>
      </c>
      <c r="D114" s="18"/>
      <c r="E114" s="18">
        <v>4</v>
      </c>
      <c r="F114" s="18"/>
      <c r="G114" s="84"/>
      <c r="H114" s="84"/>
      <c r="I114" s="85"/>
      <c r="J114" s="85"/>
      <c r="K114" s="80"/>
      <c r="L114" s="85"/>
      <c r="M114" s="123"/>
      <c r="N114" s="54" t="str">
        <f t="shared" ref="N114:N156" si="9">IF(MAX(G114:L114)&lt;&gt;SUM(G114:L114),"Error: class taken twice",IF(OR(H114&gt;C114+D114,I114&gt;C114,J114&gt;D114,K114&gt;E114,L114&gt;F114),"Too many credits or wrong semester",""))</f>
        <v/>
      </c>
    </row>
    <row r="115" spans="1:14" x14ac:dyDescent="0.2">
      <c r="A115" s="11" t="s">
        <v>129</v>
      </c>
      <c r="B115" s="11" t="s">
        <v>136</v>
      </c>
      <c r="C115" s="18"/>
      <c r="D115" s="18">
        <v>5</v>
      </c>
      <c r="E115" s="18"/>
      <c r="F115" s="18">
        <v>5</v>
      </c>
      <c r="G115" s="84"/>
      <c r="H115" s="84"/>
      <c r="I115" s="85"/>
      <c r="J115" s="85"/>
      <c r="K115" s="80"/>
      <c r="L115" s="85"/>
      <c r="M115" s="123"/>
      <c r="N115" s="54" t="str">
        <f>IF(MAX(G115:L115)&lt;&gt;SUM(G115:L115),"Error: class taken twice",IF(OR(H115&gt;C115+D115,I115&gt;C115,J115&gt;D115,K115&gt;E115,L115&gt;F115),"Too many credits or wrong semester",""))</f>
        <v/>
      </c>
    </row>
    <row r="116" spans="1:14" x14ac:dyDescent="0.2">
      <c r="A116" s="11" t="s">
        <v>82</v>
      </c>
      <c r="B116" s="11" t="s">
        <v>92</v>
      </c>
      <c r="C116" s="18">
        <v>4</v>
      </c>
      <c r="D116" s="18"/>
      <c r="E116" s="18">
        <v>4</v>
      </c>
      <c r="F116" s="18"/>
      <c r="G116" s="84"/>
      <c r="H116" s="84"/>
      <c r="I116" s="85"/>
      <c r="J116" s="85"/>
      <c r="K116" s="80"/>
      <c r="L116" s="85"/>
      <c r="M116" s="124"/>
      <c r="N116" s="54" t="str">
        <f t="shared" si="9"/>
        <v/>
      </c>
    </row>
    <row r="117" spans="1:14" x14ac:dyDescent="0.2">
      <c r="A117" s="125" t="s">
        <v>138</v>
      </c>
      <c r="B117" s="125"/>
      <c r="C117" s="125"/>
      <c r="D117" s="125"/>
      <c r="E117" s="125"/>
      <c r="F117" s="125"/>
      <c r="G117" s="125"/>
      <c r="H117" s="125"/>
      <c r="I117" s="125"/>
      <c r="J117" s="125"/>
      <c r="K117" s="125"/>
      <c r="L117" s="126"/>
      <c r="M117" s="18"/>
    </row>
    <row r="118" spans="1:14" x14ac:dyDescent="0.2">
      <c r="A118" s="11" t="s">
        <v>139</v>
      </c>
      <c r="B118" s="11" t="s">
        <v>154</v>
      </c>
      <c r="C118" s="18"/>
      <c r="D118" s="18">
        <v>5</v>
      </c>
      <c r="E118" s="18"/>
      <c r="F118" s="18">
        <v>5</v>
      </c>
      <c r="G118" s="84"/>
      <c r="H118" s="84"/>
      <c r="I118" s="85"/>
      <c r="J118" s="85"/>
      <c r="K118" s="85"/>
      <c r="L118" s="85"/>
      <c r="M118" s="40"/>
      <c r="N118" s="54" t="str">
        <f>IF(MAX(G118:L118)&lt;&gt;SUM(G118:L118),"Error: class taken twice",IF(OR(H118&gt;C118+D118,I118&gt;C118,J118&gt;D118,K118&gt;E118,L118&gt;F118),"Too many credits or wrong semester",""))</f>
        <v/>
      </c>
    </row>
    <row r="119" spans="1:14" x14ac:dyDescent="0.2">
      <c r="A119" s="11" t="s">
        <v>140</v>
      </c>
      <c r="B119" s="11" t="s">
        <v>155</v>
      </c>
      <c r="C119" s="18">
        <v>5</v>
      </c>
      <c r="D119" s="18"/>
      <c r="E119" s="18">
        <v>5</v>
      </c>
      <c r="F119" s="18"/>
      <c r="G119" s="84"/>
      <c r="H119" s="84"/>
      <c r="I119" s="85"/>
      <c r="J119" s="85"/>
      <c r="K119" s="80"/>
      <c r="L119" s="85"/>
      <c r="M119" s="40"/>
      <c r="N119" s="54" t="str">
        <f>IF(MAX(G119:L119)&lt;&gt;SUM(G119:L119),"Error: class taken twice",IF(OR(H119&gt;C119+D119,I119&gt;C119,J119&gt;D119,K119&gt;E119,L119&gt;F119),"Too many credits or wrong semester",""))</f>
        <v/>
      </c>
    </row>
    <row r="120" spans="1:14" x14ac:dyDescent="0.2">
      <c r="A120" s="11" t="s">
        <v>141</v>
      </c>
      <c r="B120" s="11" t="s">
        <v>156</v>
      </c>
      <c r="C120" s="18">
        <v>5</v>
      </c>
      <c r="D120" s="18"/>
      <c r="E120" s="18">
        <v>5</v>
      </c>
      <c r="F120" s="18"/>
      <c r="G120" s="84"/>
      <c r="H120" s="84"/>
      <c r="I120" s="85"/>
      <c r="J120" s="85"/>
      <c r="K120" s="80"/>
      <c r="L120" s="85"/>
      <c r="M120" s="40"/>
      <c r="N120" s="54" t="str">
        <f>IF(MAX(G120:L120)&lt;&gt;SUM(G120:L120),"Error: class taken twice",IF(OR(H120&gt;C120+D120,I120&gt;C120,J120&gt;D120,K120&gt;E120,L120&gt;F120),"Too many credits or wrong semester",""))</f>
        <v/>
      </c>
    </row>
    <row r="121" spans="1:14" x14ac:dyDescent="0.2">
      <c r="A121" s="11" t="s">
        <v>142</v>
      </c>
      <c r="B121" s="11" t="s">
        <v>157</v>
      </c>
      <c r="C121" s="18"/>
      <c r="D121" s="18">
        <v>5</v>
      </c>
      <c r="E121" s="18"/>
      <c r="F121" s="18">
        <v>5</v>
      </c>
      <c r="G121" s="84"/>
      <c r="H121" s="84"/>
      <c r="I121" s="85"/>
      <c r="J121" s="85"/>
      <c r="K121" s="80"/>
      <c r="L121" s="85"/>
      <c r="M121" s="40"/>
      <c r="N121" s="54" t="str">
        <f t="shared" si="9"/>
        <v/>
      </c>
    </row>
    <row r="122" spans="1:14" x14ac:dyDescent="0.2">
      <c r="A122" s="11" t="s">
        <v>143</v>
      </c>
      <c r="B122" s="80" t="s">
        <v>221</v>
      </c>
      <c r="C122" s="18"/>
      <c r="D122" s="18">
        <v>5</v>
      </c>
      <c r="E122" s="18"/>
      <c r="F122" s="18">
        <v>5</v>
      </c>
      <c r="G122" s="84"/>
      <c r="H122" s="84"/>
      <c r="I122" s="85"/>
      <c r="J122" s="85"/>
      <c r="K122" s="80"/>
      <c r="L122" s="85"/>
      <c r="M122" s="40"/>
      <c r="N122" s="54" t="str">
        <f>IF(MAX(G122:L122)&lt;&gt;SUM(G122:L122),"Error: class taken twice",IF(OR(H122&gt;C122+D122,I122&gt;C122,J122&gt;D122,K122&gt;E122,L122&gt;F122),"Too many credits or wrong semester",""))</f>
        <v/>
      </c>
    </row>
    <row r="123" spans="1:14" x14ac:dyDescent="0.2">
      <c r="A123" s="11" t="s">
        <v>145</v>
      </c>
      <c r="B123" s="11" t="s">
        <v>159</v>
      </c>
      <c r="C123" s="18"/>
      <c r="D123" s="18">
        <v>5</v>
      </c>
      <c r="E123" s="18"/>
      <c r="F123" s="18">
        <v>5</v>
      </c>
      <c r="G123" s="84"/>
      <c r="H123" s="84"/>
      <c r="I123" s="85"/>
      <c r="J123" s="89"/>
      <c r="K123" s="80"/>
      <c r="L123" s="85"/>
      <c r="M123" s="40"/>
      <c r="N123" s="54" t="str">
        <f t="shared" si="9"/>
        <v/>
      </c>
    </row>
    <row r="124" spans="1:14" x14ac:dyDescent="0.2">
      <c r="A124" s="11" t="s">
        <v>270</v>
      </c>
      <c r="B124" s="11" t="s">
        <v>101</v>
      </c>
      <c r="C124" s="18"/>
      <c r="D124" s="18">
        <v>5</v>
      </c>
      <c r="E124" s="18"/>
      <c r="F124" s="18">
        <v>5</v>
      </c>
      <c r="G124" s="84"/>
      <c r="H124" s="84"/>
      <c r="I124" s="85"/>
      <c r="J124" s="85"/>
      <c r="K124" s="80"/>
      <c r="L124" s="85"/>
      <c r="M124" s="40"/>
      <c r="N124" s="54" t="str">
        <f>IF(MAX(G124:L124)&lt;&gt;SUM(G124:L124),"Error: class taken twice",IF(OR(H124&gt;C124+D124,I124&gt;C124,J124&gt;D124,K124&gt;E124,L124&gt;F124),"Too many credits or wrong semester",""))</f>
        <v/>
      </c>
    </row>
    <row r="125" spans="1:14" x14ac:dyDescent="0.2">
      <c r="A125" s="11" t="s">
        <v>146</v>
      </c>
      <c r="B125" s="11" t="s">
        <v>160</v>
      </c>
      <c r="C125" s="18"/>
      <c r="D125" s="18">
        <v>5</v>
      </c>
      <c r="E125" s="18"/>
      <c r="F125" s="18">
        <v>5</v>
      </c>
      <c r="G125" s="84"/>
      <c r="H125" s="84"/>
      <c r="I125" s="85"/>
      <c r="J125" s="89"/>
      <c r="K125" s="80"/>
      <c r="L125" s="85"/>
      <c r="M125" s="40"/>
      <c r="N125" s="54" t="str">
        <f t="shared" si="9"/>
        <v/>
      </c>
    </row>
    <row r="126" spans="1:14" x14ac:dyDescent="0.2">
      <c r="A126" s="11" t="s">
        <v>147</v>
      </c>
      <c r="B126" s="11" t="s">
        <v>161</v>
      </c>
      <c r="C126" s="18">
        <v>5</v>
      </c>
      <c r="D126" s="18"/>
      <c r="E126" s="18">
        <v>5</v>
      </c>
      <c r="F126" s="18"/>
      <c r="G126" s="84"/>
      <c r="H126" s="84"/>
      <c r="I126" s="85"/>
      <c r="J126" s="85"/>
      <c r="K126" s="80"/>
      <c r="L126" s="85"/>
      <c r="M126" s="40"/>
      <c r="N126" s="54" t="str">
        <f t="shared" si="9"/>
        <v/>
      </c>
    </row>
    <row r="127" spans="1:14" x14ac:dyDescent="0.2">
      <c r="A127" s="11" t="s">
        <v>148</v>
      </c>
      <c r="B127" s="11" t="s">
        <v>162</v>
      </c>
      <c r="C127" s="18">
        <v>5</v>
      </c>
      <c r="D127" s="18"/>
      <c r="E127" s="18">
        <v>5</v>
      </c>
      <c r="F127" s="18"/>
      <c r="G127" s="84"/>
      <c r="H127" s="84"/>
      <c r="I127" s="85"/>
      <c r="J127" s="89"/>
      <c r="K127" s="80"/>
      <c r="L127" s="85"/>
      <c r="M127" s="40"/>
      <c r="N127" s="54" t="str">
        <f t="shared" si="9"/>
        <v/>
      </c>
    </row>
    <row r="128" spans="1:14" x14ac:dyDescent="0.2">
      <c r="A128" s="11" t="s">
        <v>149</v>
      </c>
      <c r="B128" s="11" t="s">
        <v>163</v>
      </c>
      <c r="C128" s="18">
        <v>5</v>
      </c>
      <c r="D128" s="18"/>
      <c r="E128" s="18">
        <v>5</v>
      </c>
      <c r="F128" s="18"/>
      <c r="G128" s="84"/>
      <c r="H128" s="84"/>
      <c r="I128" s="85"/>
      <c r="J128" s="89"/>
      <c r="K128" s="80"/>
      <c r="L128" s="85"/>
      <c r="M128" s="40"/>
      <c r="N128" s="54" t="str">
        <f t="shared" si="9"/>
        <v/>
      </c>
    </row>
    <row r="129" spans="1:14" x14ac:dyDescent="0.2">
      <c r="A129" s="11" t="s">
        <v>150</v>
      </c>
      <c r="B129" s="11" t="s">
        <v>164</v>
      </c>
      <c r="C129" s="18">
        <v>5</v>
      </c>
      <c r="D129" s="18"/>
      <c r="E129" s="18">
        <v>5</v>
      </c>
      <c r="F129" s="18"/>
      <c r="G129" s="84"/>
      <c r="H129" s="84"/>
      <c r="I129" s="85"/>
      <c r="J129" s="85"/>
      <c r="K129" s="80"/>
      <c r="L129" s="85"/>
      <c r="M129" s="41"/>
      <c r="N129" s="54" t="str">
        <f t="shared" si="9"/>
        <v/>
      </c>
    </row>
    <row r="130" spans="1:14" x14ac:dyDescent="0.2">
      <c r="A130" s="11" t="s">
        <v>37</v>
      </c>
      <c r="B130" s="11" t="s">
        <v>36</v>
      </c>
      <c r="C130" s="18"/>
      <c r="D130" s="18">
        <v>5</v>
      </c>
      <c r="E130" s="18"/>
      <c r="F130" s="18">
        <v>5</v>
      </c>
      <c r="G130" s="84"/>
      <c r="H130" s="84"/>
      <c r="I130" s="85"/>
      <c r="J130" s="85"/>
      <c r="K130" s="80"/>
      <c r="L130" s="85"/>
      <c r="M130" s="41"/>
      <c r="N130" s="54" t="str">
        <f t="shared" si="9"/>
        <v/>
      </c>
    </row>
    <row r="131" spans="1:14" x14ac:dyDescent="0.2">
      <c r="A131" s="11" t="s">
        <v>48</v>
      </c>
      <c r="B131" s="1" t="s">
        <v>47</v>
      </c>
      <c r="C131" s="18"/>
      <c r="D131" s="18">
        <v>5</v>
      </c>
      <c r="E131" s="18"/>
      <c r="F131" s="18">
        <v>5</v>
      </c>
      <c r="G131" s="84"/>
      <c r="H131" s="84"/>
      <c r="I131" s="85"/>
      <c r="J131" s="85"/>
      <c r="K131" s="80"/>
      <c r="L131" s="85"/>
      <c r="M131" s="41"/>
      <c r="N131" s="54" t="str">
        <f t="shared" si="9"/>
        <v/>
      </c>
    </row>
    <row r="132" spans="1:14" x14ac:dyDescent="0.2">
      <c r="A132" s="11" t="s">
        <v>274</v>
      </c>
      <c r="B132" s="11" t="s">
        <v>51</v>
      </c>
      <c r="C132" s="18"/>
      <c r="D132" s="18">
        <v>5</v>
      </c>
      <c r="E132" s="18"/>
      <c r="F132" s="18">
        <v>5</v>
      </c>
      <c r="G132" s="84"/>
      <c r="H132" s="84"/>
      <c r="I132" s="85"/>
      <c r="J132" s="85"/>
      <c r="K132" s="85"/>
      <c r="L132" s="85"/>
      <c r="M132" s="41"/>
      <c r="N132" s="54" t="str">
        <f t="shared" si="9"/>
        <v/>
      </c>
    </row>
    <row r="133" spans="1:14" x14ac:dyDescent="0.2">
      <c r="A133" s="11" t="s">
        <v>151</v>
      </c>
      <c r="B133" s="11" t="s">
        <v>165</v>
      </c>
      <c r="C133" s="18"/>
      <c r="D133" s="18">
        <v>5</v>
      </c>
      <c r="E133" s="18"/>
      <c r="F133" s="18">
        <v>5</v>
      </c>
      <c r="G133" s="84"/>
      <c r="H133" s="84"/>
      <c r="I133" s="85"/>
      <c r="J133" s="85"/>
      <c r="K133" s="80"/>
      <c r="L133" s="85"/>
      <c r="M133" s="41"/>
      <c r="N133" s="54" t="str">
        <f t="shared" si="9"/>
        <v/>
      </c>
    </row>
    <row r="134" spans="1:14" x14ac:dyDescent="0.2">
      <c r="A134" s="11" t="s">
        <v>152</v>
      </c>
      <c r="B134" s="11" t="s">
        <v>166</v>
      </c>
      <c r="C134" s="18"/>
      <c r="D134" s="18">
        <v>5</v>
      </c>
      <c r="E134" s="18"/>
      <c r="F134" s="18">
        <v>5</v>
      </c>
      <c r="G134" s="84"/>
      <c r="H134" s="84"/>
      <c r="I134" s="85"/>
      <c r="J134" s="85"/>
      <c r="K134" s="80"/>
      <c r="L134" s="85"/>
      <c r="M134" s="41"/>
      <c r="N134" s="54" t="str">
        <f t="shared" si="9"/>
        <v/>
      </c>
    </row>
    <row r="135" spans="1:14" x14ac:dyDescent="0.2">
      <c r="A135" s="11" t="s">
        <v>153</v>
      </c>
      <c r="B135" s="11" t="s">
        <v>167</v>
      </c>
      <c r="C135" s="18">
        <v>5</v>
      </c>
      <c r="D135" s="18"/>
      <c r="E135" s="18">
        <v>5</v>
      </c>
      <c r="F135" s="18"/>
      <c r="G135" s="84"/>
      <c r="H135" s="84"/>
      <c r="I135" s="85"/>
      <c r="J135" s="85"/>
      <c r="K135" s="80"/>
      <c r="L135" s="85"/>
      <c r="M135" s="41"/>
      <c r="N135" s="54" t="str">
        <f t="shared" si="9"/>
        <v/>
      </c>
    </row>
    <row r="136" spans="1:14" x14ac:dyDescent="0.2">
      <c r="A136" s="11" t="s">
        <v>52</v>
      </c>
      <c r="B136" s="11" t="s">
        <v>44</v>
      </c>
      <c r="C136" s="18"/>
      <c r="D136" s="18">
        <v>5</v>
      </c>
      <c r="E136" s="18"/>
      <c r="F136" s="18">
        <v>5</v>
      </c>
      <c r="G136" s="84"/>
      <c r="H136" s="84"/>
      <c r="I136" s="85"/>
      <c r="J136" s="85"/>
      <c r="K136" s="80"/>
      <c r="L136" s="85"/>
      <c r="M136" s="41"/>
      <c r="N136" s="54" t="str">
        <f t="shared" si="9"/>
        <v/>
      </c>
    </row>
    <row r="137" spans="1:14" ht="13.35" customHeight="1" x14ac:dyDescent="0.2">
      <c r="A137" s="11" t="s">
        <v>194</v>
      </c>
      <c r="B137" s="11" t="s">
        <v>193</v>
      </c>
      <c r="C137" s="18">
        <v>5</v>
      </c>
      <c r="D137" s="18"/>
      <c r="E137" s="18">
        <v>5</v>
      </c>
      <c r="F137" s="18"/>
      <c r="G137" s="84"/>
      <c r="H137" s="84"/>
      <c r="I137" s="13"/>
      <c r="J137" s="13"/>
      <c r="K137" s="11"/>
      <c r="L137" s="13"/>
      <c r="M137" s="41"/>
      <c r="N137" s="54" t="str">
        <f t="shared" si="9"/>
        <v/>
      </c>
    </row>
    <row r="138" spans="1:14" ht="13.35" customHeight="1" x14ac:dyDescent="0.2">
      <c r="A138" s="11" t="s">
        <v>39</v>
      </c>
      <c r="B138" s="11" t="s">
        <v>40</v>
      </c>
      <c r="C138" s="18"/>
      <c r="D138" s="18">
        <v>4</v>
      </c>
      <c r="E138" s="18"/>
      <c r="F138" s="18">
        <v>4</v>
      </c>
      <c r="G138" s="84"/>
      <c r="H138" s="84"/>
      <c r="I138" s="13"/>
      <c r="J138" s="13"/>
      <c r="K138" s="11"/>
      <c r="L138" s="13"/>
      <c r="M138" s="41"/>
      <c r="N138" s="54" t="str">
        <f t="shared" si="9"/>
        <v/>
      </c>
    </row>
    <row r="139" spans="1:14" ht="13.35" customHeight="1" x14ac:dyDescent="0.2">
      <c r="A139" s="11" t="s">
        <v>41</v>
      </c>
      <c r="B139" s="11" t="s">
        <v>292</v>
      </c>
      <c r="C139" s="18">
        <v>5</v>
      </c>
      <c r="D139" s="18"/>
      <c r="E139" s="18">
        <v>5</v>
      </c>
      <c r="F139" s="18"/>
      <c r="G139" s="84"/>
      <c r="H139" s="84"/>
      <c r="I139" s="13"/>
      <c r="J139" s="13"/>
      <c r="K139" s="11"/>
      <c r="L139" s="13"/>
      <c r="M139" s="41"/>
      <c r="N139" s="54" t="str">
        <f t="shared" si="9"/>
        <v/>
      </c>
    </row>
    <row r="140" spans="1:14" ht="13.35" customHeight="1" x14ac:dyDescent="0.2">
      <c r="A140" s="11" t="s">
        <v>38</v>
      </c>
      <c r="B140" s="11" t="s">
        <v>78</v>
      </c>
      <c r="C140" s="18"/>
      <c r="D140" s="18">
        <v>5</v>
      </c>
      <c r="E140" s="18"/>
      <c r="F140" s="18">
        <v>5</v>
      </c>
      <c r="G140" s="84"/>
      <c r="H140" s="84"/>
      <c r="I140" s="13"/>
      <c r="J140" s="13"/>
      <c r="K140" s="11"/>
      <c r="L140" s="13"/>
      <c r="M140" s="41"/>
      <c r="N140" s="54" t="str">
        <f t="shared" si="9"/>
        <v/>
      </c>
    </row>
    <row r="141" spans="1:14" x14ac:dyDescent="0.2">
      <c r="A141" s="17"/>
      <c r="B141" s="17"/>
      <c r="C141" s="69"/>
      <c r="D141" s="69"/>
      <c r="E141" s="69"/>
      <c r="F141" s="69"/>
      <c r="G141" s="69"/>
      <c r="H141" s="69"/>
      <c r="I141" s="69"/>
      <c r="J141" s="69"/>
      <c r="K141" s="17"/>
      <c r="L141" s="69"/>
      <c r="M141" s="70"/>
    </row>
    <row r="142" spans="1:14" x14ac:dyDescent="0.2">
      <c r="A142" s="16" t="s">
        <v>254</v>
      </c>
      <c r="B142" s="17"/>
      <c r="C142" s="131" t="s">
        <v>12</v>
      </c>
      <c r="D142" s="138"/>
      <c r="E142" s="138"/>
      <c r="F142" s="139"/>
      <c r="G142" s="49"/>
      <c r="H142" s="45"/>
      <c r="I142" s="46">
        <f>SUM(H143:L156)</f>
        <v>0</v>
      </c>
      <c r="J142" s="43"/>
      <c r="K142" s="43"/>
      <c r="L142" s="39"/>
      <c r="M142" s="76" t="s">
        <v>234</v>
      </c>
    </row>
    <row r="143" spans="1:14" x14ac:dyDescent="0.2">
      <c r="A143" s="81" t="s">
        <v>200</v>
      </c>
      <c r="B143" s="82" t="s">
        <v>293</v>
      </c>
      <c r="C143" s="83"/>
      <c r="D143" s="83">
        <v>3</v>
      </c>
      <c r="E143" s="83"/>
      <c r="F143" s="83">
        <v>3</v>
      </c>
      <c r="G143" s="84"/>
      <c r="H143" s="84"/>
      <c r="I143" s="85"/>
      <c r="J143" s="85"/>
      <c r="K143" s="85"/>
      <c r="L143" s="85"/>
      <c r="M143" s="73"/>
      <c r="N143" s="54" t="str">
        <f t="shared" si="9"/>
        <v/>
      </c>
    </row>
    <row r="144" spans="1:14" x14ac:dyDescent="0.2">
      <c r="A144" s="81" t="s">
        <v>222</v>
      </c>
      <c r="B144" s="82" t="s">
        <v>223</v>
      </c>
      <c r="C144" s="83"/>
      <c r="D144" s="83">
        <v>4</v>
      </c>
      <c r="E144" s="83"/>
      <c r="F144" s="83">
        <v>4</v>
      </c>
      <c r="G144" s="84"/>
      <c r="H144" s="84"/>
      <c r="I144" s="85"/>
      <c r="J144" s="85"/>
      <c r="K144" s="85"/>
      <c r="L144" s="85"/>
      <c r="M144" s="73" t="s">
        <v>302</v>
      </c>
      <c r="N144" s="54" t="str">
        <f t="shared" si="9"/>
        <v/>
      </c>
    </row>
    <row r="145" spans="1:15" x14ac:dyDescent="0.2">
      <c r="A145" s="81" t="s">
        <v>224</v>
      </c>
      <c r="B145" s="82" t="s">
        <v>294</v>
      </c>
      <c r="C145" s="83">
        <v>3</v>
      </c>
      <c r="D145" s="83"/>
      <c r="E145" s="83">
        <v>3</v>
      </c>
      <c r="F145" s="83"/>
      <c r="G145" s="84"/>
      <c r="H145" s="84"/>
      <c r="I145" s="85"/>
      <c r="J145" s="85"/>
      <c r="K145" s="85"/>
      <c r="L145" s="85"/>
      <c r="M145" s="73" t="s">
        <v>16</v>
      </c>
      <c r="N145" s="54" t="str">
        <f t="shared" si="9"/>
        <v/>
      </c>
    </row>
    <row r="146" spans="1:15" x14ac:dyDescent="0.2">
      <c r="A146" s="75" t="s">
        <v>244</v>
      </c>
      <c r="B146" s="73"/>
      <c r="C146" s="74"/>
      <c r="D146" s="74"/>
      <c r="E146" s="74"/>
      <c r="F146" s="74"/>
      <c r="G146" s="84"/>
      <c r="H146" s="84"/>
      <c r="I146" s="85"/>
      <c r="J146" s="85"/>
      <c r="K146" s="80"/>
      <c r="L146" s="85"/>
      <c r="M146" s="73"/>
      <c r="N146" s="54" t="str">
        <f t="shared" si="9"/>
        <v/>
      </c>
    </row>
    <row r="147" spans="1:15" x14ac:dyDescent="0.2">
      <c r="A147" s="81" t="s">
        <v>225</v>
      </c>
      <c r="B147" s="80" t="s">
        <v>6</v>
      </c>
      <c r="C147" s="83"/>
      <c r="D147" s="83">
        <v>3</v>
      </c>
      <c r="E147" s="83"/>
      <c r="F147" s="83">
        <v>3</v>
      </c>
      <c r="G147" s="84"/>
      <c r="H147" s="84"/>
      <c r="I147" s="85"/>
      <c r="J147" s="85"/>
      <c r="K147" s="80"/>
      <c r="L147" s="85"/>
      <c r="M147" s="73"/>
      <c r="N147" s="54" t="str">
        <f t="shared" si="9"/>
        <v/>
      </c>
    </row>
    <row r="148" spans="1:15" x14ac:dyDescent="0.2">
      <c r="A148" s="81" t="s">
        <v>13</v>
      </c>
      <c r="B148" s="80" t="s">
        <v>14</v>
      </c>
      <c r="C148" s="83">
        <v>5</v>
      </c>
      <c r="D148" s="83"/>
      <c r="E148" s="83">
        <v>5</v>
      </c>
      <c r="F148" s="83"/>
      <c r="G148" s="84"/>
      <c r="H148" s="84"/>
      <c r="I148" s="85"/>
      <c r="J148" s="85"/>
      <c r="K148" s="80"/>
      <c r="L148" s="85"/>
      <c r="M148" s="73"/>
      <c r="N148" s="54" t="str">
        <f t="shared" si="9"/>
        <v/>
      </c>
    </row>
    <row r="149" spans="1:15" x14ac:dyDescent="0.2">
      <c r="A149" s="90" t="s">
        <v>226</v>
      </c>
      <c r="B149" s="73"/>
      <c r="C149" s="74"/>
      <c r="D149" s="74"/>
      <c r="E149" s="74"/>
      <c r="F149" s="74"/>
      <c r="G149" s="84"/>
      <c r="H149" s="84"/>
      <c r="I149" s="85"/>
      <c r="J149" s="85"/>
      <c r="K149" s="80"/>
      <c r="L149" s="85"/>
      <c r="M149" s="73"/>
      <c r="N149" s="54" t="str">
        <f t="shared" si="9"/>
        <v/>
      </c>
      <c r="O149" s="54"/>
    </row>
    <row r="150" spans="1:15" x14ac:dyDescent="0.2">
      <c r="A150" s="81" t="s">
        <v>235</v>
      </c>
      <c r="B150" s="80" t="s">
        <v>227</v>
      </c>
      <c r="C150" s="83"/>
      <c r="D150" s="83">
        <v>5</v>
      </c>
      <c r="E150" s="83"/>
      <c r="F150" s="83">
        <v>5</v>
      </c>
      <c r="G150" s="84"/>
      <c r="H150" s="84"/>
      <c r="I150" s="85"/>
      <c r="J150" s="85"/>
      <c r="K150" s="85"/>
      <c r="L150" s="85"/>
      <c r="M150" s="73" t="s">
        <v>16</v>
      </c>
      <c r="N150" s="54" t="str">
        <f t="shared" si="9"/>
        <v/>
      </c>
      <c r="O150" s="54"/>
    </row>
    <row r="151" spans="1:15" x14ac:dyDescent="0.2">
      <c r="A151" s="81" t="s">
        <v>228</v>
      </c>
      <c r="B151" s="80" t="s">
        <v>275</v>
      </c>
      <c r="C151" s="83"/>
      <c r="D151" s="83"/>
      <c r="E151" s="83"/>
      <c r="F151" s="83">
        <v>5</v>
      </c>
      <c r="G151" s="84"/>
      <c r="H151" s="84"/>
      <c r="I151" s="85"/>
      <c r="J151" s="85"/>
      <c r="K151" s="85"/>
      <c r="L151" s="85"/>
      <c r="M151" s="73" t="s">
        <v>236</v>
      </c>
      <c r="N151" s="54" t="str">
        <f t="shared" si="9"/>
        <v/>
      </c>
      <c r="O151" s="1" t="str">
        <f>IF(SUM(K151:L151)&gt;SUM(G150:J150),"Error: MGEST1108 must be followed the year prior to this class","")</f>
        <v/>
      </c>
    </row>
    <row r="152" spans="1:15" x14ac:dyDescent="0.2">
      <c r="A152" s="81" t="s">
        <v>229</v>
      </c>
      <c r="B152" s="80" t="s">
        <v>230</v>
      </c>
      <c r="C152" s="83"/>
      <c r="D152" s="83"/>
      <c r="E152" s="83"/>
      <c r="F152" s="83">
        <v>5</v>
      </c>
      <c r="G152" s="84"/>
      <c r="H152" s="84"/>
      <c r="I152" s="85"/>
      <c r="J152" s="85"/>
      <c r="K152" s="85"/>
      <c r="L152" s="85"/>
      <c r="M152" s="73" t="s">
        <v>236</v>
      </c>
      <c r="N152" s="54" t="str">
        <f t="shared" si="9"/>
        <v/>
      </c>
      <c r="O152" s="1" t="str">
        <f>IF(SUM(K152:L152)&gt;SUM(G150:J150),"Error: MGEST1108 must be followed the year prior to this class","")</f>
        <v/>
      </c>
    </row>
    <row r="153" spans="1:15" x14ac:dyDescent="0.2">
      <c r="A153" s="90" t="s">
        <v>237</v>
      </c>
      <c r="B153" s="73"/>
      <c r="C153" s="74"/>
      <c r="D153" s="74"/>
      <c r="E153" s="74"/>
      <c r="F153" s="74"/>
      <c r="G153" s="84"/>
      <c r="H153" s="84"/>
      <c r="I153" s="85"/>
      <c r="J153" s="85"/>
      <c r="K153" s="80"/>
      <c r="L153" s="85"/>
      <c r="M153" s="73"/>
      <c r="N153" s="54" t="str">
        <f t="shared" si="9"/>
        <v/>
      </c>
    </row>
    <row r="154" spans="1:15" x14ac:dyDescent="0.2">
      <c r="A154" s="81" t="s">
        <v>238</v>
      </c>
      <c r="B154" s="80" t="s">
        <v>241</v>
      </c>
      <c r="C154" s="83">
        <v>5</v>
      </c>
      <c r="D154" s="83"/>
      <c r="E154" s="83">
        <v>5</v>
      </c>
      <c r="F154" s="83"/>
      <c r="G154" s="84"/>
      <c r="H154" s="84"/>
      <c r="I154" s="85"/>
      <c r="J154" s="85"/>
      <c r="K154" s="85"/>
      <c r="L154" s="85"/>
      <c r="M154" s="73"/>
      <c r="N154" s="54" t="str">
        <f t="shared" si="9"/>
        <v/>
      </c>
    </row>
    <row r="155" spans="1:15" x14ac:dyDescent="0.2">
      <c r="A155" s="81" t="s">
        <v>239</v>
      </c>
      <c r="B155" s="80" t="s">
        <v>243</v>
      </c>
      <c r="C155" s="83">
        <v>5</v>
      </c>
      <c r="D155" s="83"/>
      <c r="E155" s="83">
        <v>5</v>
      </c>
      <c r="F155" s="83"/>
      <c r="G155" s="84"/>
      <c r="H155" s="84"/>
      <c r="I155" s="85"/>
      <c r="J155" s="85"/>
      <c r="K155" s="85"/>
      <c r="L155" s="85"/>
      <c r="M155" s="73"/>
      <c r="N155" s="54" t="str">
        <f t="shared" si="9"/>
        <v/>
      </c>
    </row>
    <row r="156" spans="1:15" x14ac:dyDescent="0.2">
      <c r="A156" s="81" t="s">
        <v>240</v>
      </c>
      <c r="B156" s="80" t="s">
        <v>242</v>
      </c>
      <c r="C156" s="83">
        <v>5</v>
      </c>
      <c r="D156" s="83"/>
      <c r="E156" s="83">
        <v>5</v>
      </c>
      <c r="F156" s="83"/>
      <c r="G156" s="84"/>
      <c r="H156" s="84"/>
      <c r="I156" s="85"/>
      <c r="J156" s="85"/>
      <c r="K156" s="85"/>
      <c r="L156" s="85"/>
      <c r="M156" s="73"/>
      <c r="N156" s="54" t="str">
        <f t="shared" si="9"/>
        <v/>
      </c>
    </row>
    <row r="157" spans="1:15" x14ac:dyDescent="0.2">
      <c r="C157" s="1"/>
      <c r="D157" s="1"/>
      <c r="E157" s="1"/>
      <c r="F157" s="1"/>
      <c r="G157" s="1"/>
      <c r="H157" s="1"/>
      <c r="I157" s="15"/>
      <c r="J157" s="15"/>
      <c r="L157" s="15"/>
      <c r="M157" s="61" t="str">
        <f>IF(AND(I142&gt;=15,SUM(G147:L148)&gt;0,SUM(G143:L145)=11),"Option will be validated","")</f>
        <v/>
      </c>
    </row>
    <row r="158" spans="1:15" x14ac:dyDescent="0.2">
      <c r="A158" s="16" t="s">
        <v>262</v>
      </c>
      <c r="B158" s="17"/>
      <c r="C158" s="131" t="s">
        <v>12</v>
      </c>
      <c r="D158" s="138"/>
      <c r="E158" s="138"/>
      <c r="F158" s="139"/>
      <c r="G158" s="49"/>
      <c r="H158" s="45"/>
      <c r="I158" s="46">
        <f>SUM(H159:L163)</f>
        <v>0</v>
      </c>
      <c r="J158" s="43"/>
      <c r="K158" s="43"/>
      <c r="L158" s="39"/>
      <c r="M158" s="18" t="s">
        <v>8</v>
      </c>
    </row>
    <row r="159" spans="1:15" x14ac:dyDescent="0.2">
      <c r="A159" s="11" t="s">
        <v>257</v>
      </c>
      <c r="B159" s="1" t="s">
        <v>18</v>
      </c>
      <c r="C159" s="18">
        <v>5</v>
      </c>
      <c r="D159" s="18"/>
      <c r="E159" s="18"/>
      <c r="F159" s="18"/>
      <c r="G159" s="5"/>
      <c r="H159" s="5"/>
      <c r="I159" s="13"/>
      <c r="J159" s="13"/>
      <c r="K159" s="13"/>
      <c r="L159" s="13"/>
      <c r="M159" s="11" t="s">
        <v>16</v>
      </c>
      <c r="N159" s="54" t="str">
        <f>IF(MAX(G159:L159)&lt;&gt;SUM(G159:L159),"Error: class taken twice",IF(OR(H159&gt;C159+D159,I159&gt;C159,J159&gt;D159,K159&gt;E159,L159&gt;F159),"Too many credits or wrong semester",""))</f>
        <v/>
      </c>
    </row>
    <row r="160" spans="1:15" x14ac:dyDescent="0.2">
      <c r="A160" s="11" t="s">
        <v>258</v>
      </c>
      <c r="B160" s="11" t="s">
        <v>19</v>
      </c>
      <c r="C160" s="18">
        <v>5</v>
      </c>
      <c r="D160" s="18"/>
      <c r="E160" s="18"/>
      <c r="F160" s="18"/>
      <c r="G160" s="5"/>
      <c r="H160" s="5"/>
      <c r="I160" s="13"/>
      <c r="J160" s="13"/>
      <c r="K160" s="13"/>
      <c r="L160" s="13"/>
      <c r="M160" s="11" t="s">
        <v>16</v>
      </c>
      <c r="N160" s="54" t="str">
        <f>IF(MAX(G160:L160)&lt;&gt;SUM(G160:L160),"Error: class taken twice",IF(OR(H160&gt;C160+D160,I160&gt;C160,J160&gt;D160,K160&gt;E160,L160&gt;F160),"Too many credits or wrong semester",""))</f>
        <v/>
      </c>
    </row>
    <row r="161" spans="1:15" x14ac:dyDescent="0.2">
      <c r="A161" s="11" t="s">
        <v>259</v>
      </c>
      <c r="B161" s="11" t="s">
        <v>20</v>
      </c>
      <c r="C161" s="18"/>
      <c r="D161" s="18"/>
      <c r="E161" s="18"/>
      <c r="F161" s="18">
        <v>5</v>
      </c>
      <c r="G161" s="5"/>
      <c r="H161" s="5"/>
      <c r="I161" s="13"/>
      <c r="J161" s="13"/>
      <c r="K161" s="13"/>
      <c r="L161" s="13"/>
      <c r="M161" s="11" t="s">
        <v>16</v>
      </c>
      <c r="N161" s="54" t="str">
        <f>IF(MAX(G161:L161)&lt;&gt;SUM(G161:L161),"Error: class taken twice",IF(OR(H161&gt;C161+D161,I161&gt;C161,J161&gt;D161,K161&gt;E161,L161&gt;F161),"Too many credits or wrong semester",""))</f>
        <v/>
      </c>
    </row>
    <row r="162" spans="1:15" x14ac:dyDescent="0.2">
      <c r="A162" s="11" t="s">
        <v>260</v>
      </c>
      <c r="B162" s="11" t="s">
        <v>21</v>
      </c>
      <c r="C162" s="18"/>
      <c r="D162" s="18">
        <v>5</v>
      </c>
      <c r="E162" s="18"/>
      <c r="F162" s="18"/>
      <c r="G162" s="5"/>
      <c r="H162" s="5"/>
      <c r="I162" s="13"/>
      <c r="J162" s="13"/>
      <c r="K162" s="11"/>
      <c r="L162" s="13"/>
      <c r="M162" s="11" t="s">
        <v>16</v>
      </c>
      <c r="N162" s="54" t="str">
        <f>IF(MAX(G162:L162)&lt;&gt;SUM(G162:L162),"Error: class taken twice",IF(OR(H162&gt;C162+D162,I162&gt;C162,J162&gt;D162,K162&gt;E162,L162&gt;F162),"Too many credits or wrong semester",""))</f>
        <v/>
      </c>
    </row>
    <row r="163" spans="1:15" x14ac:dyDescent="0.2">
      <c r="A163" s="11" t="s">
        <v>261</v>
      </c>
      <c r="B163" s="11" t="s">
        <v>22</v>
      </c>
      <c r="C163" s="18"/>
      <c r="D163" s="18">
        <v>5</v>
      </c>
      <c r="E163" s="18"/>
      <c r="F163" s="18"/>
      <c r="G163" s="5"/>
      <c r="H163" s="5"/>
      <c r="I163" s="13"/>
      <c r="J163" s="13"/>
      <c r="K163" s="11"/>
      <c r="L163" s="13"/>
      <c r="M163" s="11" t="s">
        <v>16</v>
      </c>
      <c r="N163" s="54" t="str">
        <f>IF(MAX(G163:L163)&lt;&gt;SUM(G163:L163),"Error: class taken twice",IF(OR(H163&gt;C163+D163,I163&gt;C163,J163&gt;D163,K163&gt;E163,L163&gt;F163),"Too many credits or wrong semester",""))</f>
        <v/>
      </c>
    </row>
    <row r="164" spans="1:15" x14ac:dyDescent="0.2">
      <c r="C164" s="1"/>
      <c r="D164" s="1"/>
      <c r="E164" s="1"/>
      <c r="F164" s="1"/>
      <c r="G164" s="1"/>
      <c r="H164" s="1"/>
      <c r="I164" s="15"/>
      <c r="J164" s="15"/>
      <c r="L164" s="15"/>
      <c r="M164" s="60" t="str">
        <f>IF(I158&gt;=20,"Option will be validated","")</f>
        <v/>
      </c>
    </row>
    <row r="165" spans="1:15" x14ac:dyDescent="0.2">
      <c r="C165" s="1"/>
      <c r="D165" s="1"/>
      <c r="E165" s="1"/>
      <c r="F165" s="1"/>
      <c r="G165" s="1"/>
      <c r="H165" s="1"/>
      <c r="I165" s="15"/>
      <c r="J165" s="15"/>
      <c r="L165" s="15"/>
      <c r="M165" s="54" t="str">
        <f>IF(AND(I142&gt;0,I158&gt;0),"CPME and Busniess risk and opp not compatible","")</f>
        <v/>
      </c>
    </row>
    <row r="166" spans="1:15" x14ac:dyDescent="0.2">
      <c r="A166" s="19" t="s">
        <v>276</v>
      </c>
      <c r="B166" s="20"/>
      <c r="C166" s="128" t="s">
        <v>12</v>
      </c>
      <c r="D166" s="129"/>
      <c r="E166" s="129"/>
      <c r="F166" s="130"/>
      <c r="G166" s="52"/>
      <c r="H166" s="45"/>
      <c r="I166" s="46">
        <f>SUM(H167:L172)</f>
        <v>0</v>
      </c>
      <c r="J166" s="43"/>
      <c r="K166" s="43"/>
      <c r="L166" s="39"/>
      <c r="M166" s="21" t="s">
        <v>8</v>
      </c>
    </row>
    <row r="167" spans="1:15" x14ac:dyDescent="0.2">
      <c r="A167" s="25"/>
      <c r="B167" s="22"/>
      <c r="C167" s="21"/>
      <c r="D167" s="21"/>
      <c r="E167" s="21"/>
      <c r="F167" s="21"/>
      <c r="G167" s="5"/>
      <c r="H167" s="5"/>
      <c r="I167" s="24"/>
      <c r="J167" s="24"/>
      <c r="K167" s="24"/>
      <c r="L167" s="24"/>
      <c r="M167" s="59" t="str">
        <f>IF(SUM(G167:L167)&gt;0,"course will be checked","")</f>
        <v/>
      </c>
    </row>
    <row r="168" spans="1:15" x14ac:dyDescent="0.2">
      <c r="A168" s="25"/>
      <c r="B168" s="22"/>
      <c r="C168" s="21"/>
      <c r="D168" s="21"/>
      <c r="E168" s="21"/>
      <c r="F168" s="21"/>
      <c r="G168" s="5"/>
      <c r="H168" s="5"/>
      <c r="I168" s="24"/>
      <c r="J168" s="22"/>
      <c r="K168" s="24"/>
      <c r="L168" s="24"/>
      <c r="M168" s="59" t="str">
        <f>IF(SUM(G168:L168)&gt;0,"course will be checked","")</f>
        <v/>
      </c>
    </row>
    <row r="169" spans="1:15" x14ac:dyDescent="0.2">
      <c r="A169" s="25"/>
      <c r="B169" s="22"/>
      <c r="C169" s="21"/>
      <c r="D169" s="21"/>
      <c r="E169" s="21"/>
      <c r="F169" s="21"/>
      <c r="G169" s="5"/>
      <c r="H169" s="5"/>
      <c r="I169" s="24"/>
      <c r="J169" s="24"/>
      <c r="K169" s="24"/>
      <c r="L169" s="24"/>
      <c r="M169" s="59" t="str">
        <f>IF(SUM(G169:L169)&gt;0,"course will be checked","")</f>
        <v/>
      </c>
      <c r="O169" s="54"/>
    </row>
    <row r="170" spans="1:15" x14ac:dyDescent="0.2">
      <c r="A170" s="25"/>
      <c r="B170" s="22"/>
      <c r="C170" s="21"/>
      <c r="D170" s="21"/>
      <c r="E170" s="21"/>
      <c r="F170" s="21"/>
      <c r="G170" s="5"/>
      <c r="H170" s="5"/>
      <c r="I170" s="24"/>
      <c r="J170" s="24"/>
      <c r="K170" s="24"/>
      <c r="L170" s="24"/>
      <c r="M170" s="59" t="str">
        <f>IF(SUM(G170:L170)&gt;0,"course will be checked","")</f>
        <v/>
      </c>
      <c r="O170" s="54"/>
    </row>
    <row r="171" spans="1:15" x14ac:dyDescent="0.2">
      <c r="A171" s="25"/>
      <c r="B171" s="25" t="s">
        <v>202</v>
      </c>
      <c r="C171" s="21"/>
      <c r="D171" s="21"/>
      <c r="E171" s="21">
        <v>30</v>
      </c>
      <c r="F171" s="21"/>
      <c r="G171" s="5"/>
      <c r="H171" s="5"/>
      <c r="I171" s="24"/>
      <c r="J171" s="24"/>
      <c r="K171" s="24"/>
      <c r="L171" s="24"/>
      <c r="M171" s="67" t="s">
        <v>205</v>
      </c>
      <c r="O171" s="1" t="str">
        <f>IF(AND(SUM(G171:L171)&gt;0,B7="y"),"Placeholder cannot be used the last year","")</f>
        <v/>
      </c>
    </row>
    <row r="172" spans="1:15" x14ac:dyDescent="0.2">
      <c r="A172" s="25"/>
      <c r="B172" s="25" t="s">
        <v>203</v>
      </c>
      <c r="C172" s="21"/>
      <c r="D172" s="21"/>
      <c r="E172" s="21"/>
      <c r="F172" s="21">
        <v>30</v>
      </c>
      <c r="G172" s="5"/>
      <c r="H172" s="5"/>
      <c r="I172" s="24"/>
      <c r="J172" s="24"/>
      <c r="K172" s="24"/>
      <c r="L172" s="24"/>
      <c r="M172" s="67" t="s">
        <v>204</v>
      </c>
      <c r="O172" s="1" t="str">
        <f>IF(AND(SUM(G172:L172)&gt;0,B8="y"),"Placeholder cannot be used the last year","")</f>
        <v/>
      </c>
    </row>
    <row r="173" spans="1:15" x14ac:dyDescent="0.2">
      <c r="I173" s="15"/>
      <c r="J173" s="15"/>
      <c r="L173" s="15"/>
      <c r="M173" s="54" t="str">
        <f>IF(AND(I158&gt;0,I142&gt;0),"CPME and enjeu de l'entreprise not compatible","")</f>
        <v/>
      </c>
    </row>
    <row r="174" spans="1:15" x14ac:dyDescent="0.2">
      <c r="A174" s="3" t="s">
        <v>207</v>
      </c>
      <c r="C174" s="15">
        <f>I166+I158+I90+I80+I71+I64+I52+I44+I36+I29+I142+SUM(G19:L25)</f>
        <v>0</v>
      </c>
      <c r="I174" s="15"/>
      <c r="J174" s="15"/>
      <c r="L174" s="15"/>
      <c r="M174" s="54" t="str">
        <f>IF(C174&lt;90,"Less than 90 disciplinary credits; ","")</f>
        <v xml:space="preserve">Less than 90 disciplinary credits; </v>
      </c>
    </row>
    <row r="175" spans="1:15" x14ac:dyDescent="0.2">
      <c r="I175" s="15"/>
      <c r="J175" s="15"/>
      <c r="L175" s="15"/>
      <c r="M175" s="54"/>
      <c r="O175" s="54"/>
    </row>
    <row r="176" spans="1:15" ht="38.25" x14ac:dyDescent="0.2">
      <c r="A176" s="16" t="s">
        <v>295</v>
      </c>
      <c r="B176" s="17"/>
      <c r="C176" s="131" t="s">
        <v>12</v>
      </c>
      <c r="D176" s="138"/>
      <c r="E176" s="138"/>
      <c r="F176" s="139"/>
      <c r="G176" s="48"/>
      <c r="H176" s="45"/>
      <c r="I176" s="46">
        <f>SUM(G177:L182)+SUM(G30:L30)</f>
        <v>0</v>
      </c>
      <c r="J176" s="43"/>
      <c r="K176" s="43"/>
      <c r="L176" s="39"/>
      <c r="M176" s="47" t="s">
        <v>300</v>
      </c>
    </row>
    <row r="177" spans="1:15" x14ac:dyDescent="0.2">
      <c r="A177" s="11" t="s">
        <v>199</v>
      </c>
      <c r="B177" s="11" t="s">
        <v>231</v>
      </c>
      <c r="C177" s="18"/>
      <c r="D177" s="18"/>
      <c r="E177" s="18"/>
      <c r="F177" s="18">
        <v>3</v>
      </c>
      <c r="G177" s="5"/>
      <c r="H177" s="5"/>
      <c r="I177" s="13"/>
      <c r="J177" s="42"/>
      <c r="K177" s="42"/>
      <c r="L177" s="42"/>
      <c r="M177" s="55"/>
      <c r="N177" s="54" t="str">
        <f>IF(MAX(G177:L177)&lt;&gt;SUM(G177:L177),"Error: class taken twice",IF(OR(H177&gt;C177+D177,I177&gt;C177,J177&gt;D177,K177&gt;E177,L177&gt;F177),"Too many credits or wrong semester",""))</f>
        <v/>
      </c>
      <c r="O177" s="61"/>
    </row>
    <row r="178" spans="1:15" x14ac:dyDescent="0.2">
      <c r="A178" s="11" t="s">
        <v>200</v>
      </c>
      <c r="B178" s="80" t="s">
        <v>293</v>
      </c>
      <c r="C178" s="18"/>
      <c r="D178" s="18">
        <v>3</v>
      </c>
      <c r="E178" s="18"/>
      <c r="F178" s="18">
        <v>3</v>
      </c>
      <c r="G178" s="5"/>
      <c r="H178" s="5"/>
      <c r="I178" s="13"/>
      <c r="J178" s="42"/>
      <c r="K178" s="42"/>
      <c r="L178" s="42"/>
      <c r="M178" s="55" t="str">
        <f>IF(AND(SUM(G178:L178)&gt;0,SUM(G143:L143)&gt;0),"You are validating this class twice"," ")</f>
        <v xml:space="preserve"> </v>
      </c>
      <c r="N178" s="54" t="str">
        <f>IF(MAX(G178:L178)&lt;&gt;SUM(G178:L178),"Error: class taken twice",IF(OR(H178&gt;C178+D178,I178&gt;C178,J178&gt;D178,K178&gt;E178,L178&gt;F178),"Too many credits or wrong semester",""))</f>
        <v/>
      </c>
      <c r="O178" s="61"/>
    </row>
    <row r="179" spans="1:15" x14ac:dyDescent="0.2">
      <c r="A179" s="11" t="s">
        <v>4</v>
      </c>
      <c r="B179" s="11" t="s">
        <v>17</v>
      </c>
      <c r="C179" s="18">
        <v>10</v>
      </c>
      <c r="D179" s="18">
        <v>10</v>
      </c>
      <c r="E179" s="18">
        <v>10</v>
      </c>
      <c r="F179" s="18">
        <v>10</v>
      </c>
      <c r="G179" s="5"/>
      <c r="H179" s="5"/>
      <c r="I179" s="13"/>
      <c r="J179" s="42"/>
      <c r="K179" s="42"/>
      <c r="L179" s="42"/>
      <c r="M179" s="55"/>
      <c r="N179" s="54" t="str">
        <f>IF(MAX(G179:L179)&lt;&gt;SUM(G179:L179),"Error: class taken twice",IF(OR(H179&gt;C179+D179,I179&gt;C179,J179&gt;D179,K179&gt;E179,L179&gt;F179),"Too many credits or wrong semester",""))</f>
        <v/>
      </c>
    </row>
    <row r="180" spans="1:15" x14ac:dyDescent="0.2">
      <c r="A180" s="11" t="s">
        <v>177</v>
      </c>
      <c r="B180" s="17" t="s">
        <v>178</v>
      </c>
      <c r="C180" s="18">
        <v>3</v>
      </c>
      <c r="D180" s="18">
        <v>3</v>
      </c>
      <c r="E180" s="18">
        <v>3</v>
      </c>
      <c r="F180" s="18">
        <v>3</v>
      </c>
      <c r="G180" s="5"/>
      <c r="H180" s="5"/>
      <c r="I180" s="13"/>
      <c r="J180" s="42"/>
      <c r="K180" s="42"/>
      <c r="L180" s="42"/>
      <c r="M180" s="11" t="s">
        <v>255</v>
      </c>
      <c r="N180" s="54" t="str">
        <f>IF(OR(H180&gt;C180,I180+J180&gt;C180,K180+L180&gt;C180,MIN(H180:L180)&lt;0,AND(I180+J180&gt;0,K180+L180&gt;0)),"Error too many credits or class over two years","")</f>
        <v/>
      </c>
    </row>
    <row r="181" spans="1:15" x14ac:dyDescent="0.2">
      <c r="A181" s="11" t="s">
        <v>180</v>
      </c>
      <c r="B181" s="17" t="s">
        <v>179</v>
      </c>
      <c r="C181" s="18">
        <v>5</v>
      </c>
      <c r="D181" s="18">
        <v>5</v>
      </c>
      <c r="E181" s="18">
        <v>5</v>
      </c>
      <c r="F181" s="18">
        <v>5</v>
      </c>
      <c r="G181" s="5"/>
      <c r="H181" s="5"/>
      <c r="I181" s="13"/>
      <c r="J181" s="42"/>
      <c r="K181" s="42"/>
      <c r="L181" s="42"/>
      <c r="M181" s="11" t="s">
        <v>255</v>
      </c>
      <c r="N181" s="54" t="str">
        <f>IF(OR(H181&gt;C181,I181+J181&gt;C181,K181+L181&gt;C181,MIN(H181:L181)&lt;0,AND(I181+J181&gt;0,K181+L181&gt;0)),"Error too many credits or class over two years","")</f>
        <v/>
      </c>
    </row>
    <row r="182" spans="1:15" x14ac:dyDescent="0.2">
      <c r="A182" s="11"/>
      <c r="B182" s="17" t="s">
        <v>181</v>
      </c>
      <c r="C182" s="18"/>
      <c r="D182" s="18"/>
      <c r="E182" s="18"/>
      <c r="F182" s="18"/>
      <c r="G182" s="5"/>
      <c r="H182" s="5"/>
      <c r="I182" s="13"/>
      <c r="J182" s="42"/>
      <c r="K182" s="42"/>
      <c r="L182" s="42"/>
      <c r="M182" s="59" t="str">
        <f>IF(SUM(G182:L182)&gt;0,"course will be checked","")</f>
        <v/>
      </c>
    </row>
    <row r="183" spans="1:15" x14ac:dyDescent="0.2">
      <c r="I183" s="15"/>
      <c r="J183" s="15"/>
      <c r="L183" s="15"/>
      <c r="M183" s="54"/>
    </row>
    <row r="184" spans="1:15" x14ac:dyDescent="0.2">
      <c r="I184" s="15"/>
      <c r="J184" s="15"/>
      <c r="L184" s="15"/>
      <c r="M184" s="54"/>
    </row>
    <row r="185" spans="1:15" ht="25.5" x14ac:dyDescent="0.2">
      <c r="A185" s="16" t="s">
        <v>296</v>
      </c>
      <c r="B185" s="17"/>
      <c r="C185" s="127"/>
      <c r="D185" s="127"/>
      <c r="E185" s="127"/>
      <c r="F185" s="131"/>
      <c r="G185" s="48"/>
      <c r="H185" s="45"/>
      <c r="I185" s="46"/>
      <c r="J185" s="43"/>
      <c r="K185" s="43"/>
      <c r="L185" s="39"/>
      <c r="M185" s="98" t="s">
        <v>297</v>
      </c>
    </row>
    <row r="186" spans="1:15" x14ac:dyDescent="0.2">
      <c r="B186" s="11" t="s">
        <v>201</v>
      </c>
      <c r="C186" s="18">
        <f>I176</f>
        <v>0</v>
      </c>
      <c r="E186" s="15" t="s">
        <v>171</v>
      </c>
      <c r="F186" s="15">
        <f>C186+C187+C188</f>
        <v>0</v>
      </c>
      <c r="I186" s="15"/>
      <c r="J186" s="15"/>
      <c r="L186" s="15"/>
      <c r="M186" s="56" t="str">
        <f>IF(F186&lt;6,"Insufficient professional exposure credits; ","")</f>
        <v xml:space="preserve">Insufficient professional exposure credits; </v>
      </c>
      <c r="N186" s="149" t="s">
        <v>303</v>
      </c>
    </row>
    <row r="187" spans="1:15" x14ac:dyDescent="0.2">
      <c r="B187" s="11" t="s">
        <v>233</v>
      </c>
      <c r="C187" s="18">
        <f>I142</f>
        <v>0</v>
      </c>
      <c r="I187" s="15"/>
      <c r="J187" s="15"/>
      <c r="L187" s="15"/>
      <c r="M187" s="54"/>
    </row>
    <row r="188" spans="1:15" x14ac:dyDescent="0.2">
      <c r="B188" s="11" t="s">
        <v>256</v>
      </c>
      <c r="C188" s="18">
        <f>I158</f>
        <v>0</v>
      </c>
      <c r="I188" s="15"/>
      <c r="J188" s="15"/>
      <c r="L188" s="15"/>
      <c r="M188" s="54"/>
    </row>
    <row r="189" spans="1:15" x14ac:dyDescent="0.2">
      <c r="I189" s="15"/>
      <c r="J189" s="15"/>
      <c r="L189" s="15"/>
      <c r="M189" s="54"/>
    </row>
    <row r="190" spans="1:15" s="34" customFormat="1" ht="26.25" customHeight="1" x14ac:dyDescent="0.2">
      <c r="A190" s="1"/>
      <c r="B190" s="1"/>
      <c r="C190" s="15"/>
      <c r="D190" s="15"/>
      <c r="E190" s="15"/>
      <c r="F190" s="15"/>
      <c r="G190" s="15"/>
      <c r="H190" s="15"/>
      <c r="I190" s="15"/>
      <c r="J190" s="15"/>
      <c r="K190" s="1"/>
      <c r="L190" s="15"/>
      <c r="M190" s="54"/>
      <c r="N190" s="58"/>
    </row>
    <row r="191" spans="1:15" x14ac:dyDescent="0.2">
      <c r="I191" s="15"/>
      <c r="J191" s="15"/>
      <c r="L191" s="15"/>
    </row>
    <row r="192" spans="1:15" x14ac:dyDescent="0.2">
      <c r="A192" s="132" t="s">
        <v>197</v>
      </c>
      <c r="B192" s="133"/>
      <c r="C192" s="134" t="s">
        <v>12</v>
      </c>
      <c r="D192" s="134"/>
      <c r="E192" s="134"/>
      <c r="F192" s="134"/>
      <c r="G192" s="53"/>
      <c r="H192" s="45"/>
      <c r="I192" s="46">
        <f>SUM(I193:L194)</f>
        <v>0</v>
      </c>
      <c r="J192" s="43"/>
      <c r="K192" s="43"/>
      <c r="L192" s="39"/>
      <c r="M192" s="35" t="s">
        <v>8</v>
      </c>
    </row>
    <row r="193" spans="1:14" ht="15" x14ac:dyDescent="0.25">
      <c r="A193" s="25" t="s">
        <v>49</v>
      </c>
      <c r="B193" s="93" t="s">
        <v>252</v>
      </c>
      <c r="C193" s="28">
        <v>3</v>
      </c>
      <c r="D193" s="28"/>
      <c r="E193" s="28">
        <v>3</v>
      </c>
      <c r="F193" s="28"/>
      <c r="G193" s="5"/>
      <c r="H193" s="5"/>
      <c r="I193" s="13"/>
      <c r="J193" s="29"/>
      <c r="K193" s="29"/>
      <c r="L193" s="29"/>
      <c r="M193" s="27" t="str">
        <f>IF(I192&gt;8,"too many communication credits","")</f>
        <v/>
      </c>
      <c r="N193" s="54" t="str">
        <f>IF(MAX(G193:L193)&lt;&gt;SUM(G193:L193),"Error: class taken twice",IF(OR(H193&gt;C193+D193,I193&gt;C193,J193&gt;D193,K193&gt;E193,L193&gt;F193),"Too many credits or wrong semester",""))</f>
        <v/>
      </c>
    </row>
    <row r="194" spans="1:14" s="34" customFormat="1" ht="26.25" customHeight="1" x14ac:dyDescent="0.2">
      <c r="A194" s="25" t="s">
        <v>50</v>
      </c>
      <c r="B194" s="25" t="s">
        <v>253</v>
      </c>
      <c r="C194" s="28"/>
      <c r="D194" s="28">
        <v>3</v>
      </c>
      <c r="E194" s="28"/>
      <c r="F194" s="28">
        <v>3</v>
      </c>
      <c r="G194" s="5"/>
      <c r="H194" s="5"/>
      <c r="I194" s="13"/>
      <c r="J194" s="29"/>
      <c r="K194" s="29"/>
      <c r="L194" s="29"/>
      <c r="M194" s="27" t="str">
        <f>IF(SUM(G193:H194)&gt;0,"surprising anticipation/disp","")</f>
        <v/>
      </c>
      <c r="N194" s="58" t="str">
        <f>IF(MAX(G194:L194)&lt;&gt;SUM(G194:L194),"Error: class taken twice",IF(OR(H194&gt;C194+D194,I194&gt;C194,J194&gt;D194,K194&gt;E194,L194&gt;F194),"Too many credits or wrong semester",""))</f>
        <v/>
      </c>
    </row>
    <row r="195" spans="1:14" x14ac:dyDescent="0.2">
      <c r="I195" s="15"/>
      <c r="J195" s="15"/>
      <c r="L195" s="15"/>
      <c r="M195" s="54"/>
    </row>
    <row r="196" spans="1:14" x14ac:dyDescent="0.2">
      <c r="A196" s="132" t="s">
        <v>198</v>
      </c>
      <c r="B196" s="133"/>
      <c r="C196" s="134" t="s">
        <v>12</v>
      </c>
      <c r="D196" s="134"/>
      <c r="E196" s="134"/>
      <c r="F196" s="134"/>
      <c r="G196" s="53"/>
      <c r="H196" s="45"/>
      <c r="I196" s="46">
        <f>SUM(I197:L198)</f>
        <v>0</v>
      </c>
      <c r="J196" s="43"/>
      <c r="K196" s="43"/>
      <c r="L196" s="39"/>
      <c r="M196" s="77" t="s">
        <v>232</v>
      </c>
    </row>
    <row r="197" spans="1:14" x14ac:dyDescent="0.2">
      <c r="A197" s="25"/>
      <c r="B197" s="25" t="s">
        <v>176</v>
      </c>
      <c r="C197" s="28"/>
      <c r="D197" s="28"/>
      <c r="E197" s="28"/>
      <c r="F197" s="28"/>
      <c r="G197" s="5"/>
      <c r="H197" s="5"/>
      <c r="I197" s="13"/>
      <c r="J197" s="29"/>
      <c r="K197" s="29"/>
      <c r="L197" s="29"/>
      <c r="M197" s="27" t="str">
        <f>IF(I196&gt;8,"too many language credits","")</f>
        <v/>
      </c>
    </row>
    <row r="198" spans="1:14" x14ac:dyDescent="0.2">
      <c r="A198" s="25"/>
      <c r="B198" s="25"/>
      <c r="C198" s="28"/>
      <c r="D198" s="28"/>
      <c r="E198" s="28"/>
      <c r="F198" s="28"/>
      <c r="G198" s="5"/>
      <c r="H198" s="5"/>
      <c r="I198" s="13"/>
      <c r="J198" s="29"/>
      <c r="K198" s="29"/>
      <c r="L198" s="29"/>
      <c r="M198" s="25"/>
    </row>
    <row r="199" spans="1:14" x14ac:dyDescent="0.2">
      <c r="A199"/>
      <c r="B199"/>
      <c r="C199" s="26"/>
      <c r="D199" s="26"/>
      <c r="E199" s="26"/>
      <c r="F199" s="26"/>
      <c r="G199" s="26"/>
      <c r="I199" s="26"/>
      <c r="J199"/>
      <c r="K199"/>
      <c r="L199"/>
      <c r="M199"/>
    </row>
    <row r="200" spans="1:14" x14ac:dyDescent="0.2">
      <c r="A200" s="19" t="s">
        <v>175</v>
      </c>
      <c r="B200" s="20"/>
      <c r="C200" s="128" t="s">
        <v>12</v>
      </c>
      <c r="D200" s="129"/>
      <c r="E200" s="129"/>
      <c r="F200" s="130"/>
      <c r="G200" s="52"/>
      <c r="H200" s="45"/>
      <c r="I200" s="46">
        <f>SUM(H201:L203)</f>
        <v>0</v>
      </c>
      <c r="J200" s="43"/>
      <c r="K200" s="43"/>
      <c r="L200" s="39"/>
      <c r="M200" s="21" t="s">
        <v>8</v>
      </c>
    </row>
    <row r="201" spans="1:14" x14ac:dyDescent="0.2">
      <c r="A201" s="22"/>
      <c r="B201" s="22"/>
      <c r="C201" s="21"/>
      <c r="D201" s="21"/>
      <c r="E201" s="21"/>
      <c r="F201" s="21"/>
      <c r="G201" s="5"/>
      <c r="H201" s="5"/>
      <c r="I201" s="13"/>
      <c r="J201" s="23"/>
      <c r="K201" s="24"/>
      <c r="L201" s="24"/>
      <c r="M201" s="64" t="str">
        <f>IF(I200&gt;8,"too many non disciplinary credits","")</f>
        <v/>
      </c>
    </row>
    <row r="202" spans="1:14" x14ac:dyDescent="0.2">
      <c r="A202" s="22"/>
      <c r="B202" s="22"/>
      <c r="C202" s="21"/>
      <c r="D202" s="21"/>
      <c r="E202" s="21"/>
      <c r="F202" s="21"/>
      <c r="G202" s="5"/>
      <c r="H202" s="5"/>
      <c r="I202" s="13"/>
      <c r="J202" s="24"/>
      <c r="K202" s="24"/>
      <c r="L202" s="24"/>
      <c r="M202" s="25"/>
    </row>
    <row r="203" spans="1:14" x14ac:dyDescent="0.2">
      <c r="A203" s="25"/>
      <c r="B203" s="22"/>
      <c r="C203" s="21"/>
      <c r="D203" s="21"/>
      <c r="E203" s="21"/>
      <c r="F203" s="21"/>
      <c r="G203" s="5"/>
      <c r="H203" s="5"/>
      <c r="I203" s="13"/>
      <c r="J203" s="24"/>
      <c r="K203" s="24"/>
      <c r="L203" s="24"/>
      <c r="M203" s="25"/>
    </row>
    <row r="204" spans="1:14" x14ac:dyDescent="0.2">
      <c r="A204" s="38"/>
      <c r="B204"/>
      <c r="C204" s="26"/>
      <c r="G204" s="26"/>
      <c r="I204" s="15"/>
      <c r="J204" s="26"/>
      <c r="K204" s="26"/>
      <c r="L204" s="26"/>
      <c r="M204" s="38"/>
    </row>
    <row r="206" spans="1:14" x14ac:dyDescent="0.2">
      <c r="A206" s="19" t="s">
        <v>182</v>
      </c>
      <c r="B206" s="20"/>
      <c r="C206" s="128" t="s">
        <v>12</v>
      </c>
      <c r="D206" s="129"/>
      <c r="E206" s="129"/>
      <c r="F206" s="130"/>
      <c r="G206" s="52"/>
      <c r="H206" s="45"/>
      <c r="I206" s="46">
        <f>SUM(H207:L210)</f>
        <v>0</v>
      </c>
      <c r="J206" s="43"/>
      <c r="K206" s="43"/>
      <c r="L206" s="39"/>
      <c r="M206" s="21" t="s">
        <v>8</v>
      </c>
    </row>
    <row r="207" spans="1:14" x14ac:dyDescent="0.2">
      <c r="A207" s="25"/>
      <c r="B207" s="22"/>
      <c r="C207" s="21"/>
      <c r="D207" s="21"/>
      <c r="E207" s="21"/>
      <c r="F207" s="21"/>
      <c r="G207" s="5"/>
      <c r="H207" s="5"/>
      <c r="I207" s="24"/>
      <c r="J207" s="24"/>
      <c r="K207" s="24"/>
      <c r="L207" s="24"/>
      <c r="M207" s="59" t="str">
        <f>IF(SUM(G207:L207)&gt;0,"course will be checked","")</f>
        <v/>
      </c>
    </row>
    <row r="208" spans="1:14" x14ac:dyDescent="0.2">
      <c r="A208" s="25"/>
      <c r="B208" s="22"/>
      <c r="C208" s="21"/>
      <c r="D208" s="21"/>
      <c r="E208" s="21"/>
      <c r="F208" s="21"/>
      <c r="G208" s="5"/>
      <c r="H208" s="5"/>
      <c r="I208" s="24"/>
      <c r="J208" s="22"/>
      <c r="K208" s="24"/>
      <c r="L208" s="24"/>
      <c r="M208" s="59" t="str">
        <f>IF(SUM(G208:L208)&gt;0,"course will be checked","")</f>
        <v/>
      </c>
    </row>
    <row r="209" spans="1:13" x14ac:dyDescent="0.2">
      <c r="A209" s="25"/>
      <c r="B209" s="22"/>
      <c r="C209" s="21"/>
      <c r="D209" s="21"/>
      <c r="E209" s="21"/>
      <c r="F209" s="21"/>
      <c r="G209" s="5"/>
      <c r="H209" s="5"/>
      <c r="I209" s="24"/>
      <c r="J209" s="24"/>
      <c r="K209" s="24"/>
      <c r="L209" s="24"/>
      <c r="M209" s="59" t="str">
        <f>IF(SUM(G209:L209)&gt;0,"course will be checked","")</f>
        <v/>
      </c>
    </row>
    <row r="210" spans="1:13" x14ac:dyDescent="0.2">
      <c r="A210" s="25"/>
      <c r="B210" s="22"/>
      <c r="C210" s="21"/>
      <c r="D210" s="21"/>
      <c r="E210" s="21"/>
      <c r="F210" s="21"/>
      <c r="G210" s="5"/>
      <c r="H210" s="5"/>
      <c r="I210" s="24"/>
      <c r="J210" s="24"/>
      <c r="K210" s="24"/>
      <c r="L210" s="24"/>
      <c r="M210" s="59" t="str">
        <f>IF(SUM(G210:L210)&gt;0,"course will be checked","")</f>
        <v/>
      </c>
    </row>
    <row r="211" spans="1:13" x14ac:dyDescent="0.2">
      <c r="A211" s="3" t="s">
        <v>171</v>
      </c>
      <c r="I211" s="1">
        <f>SUM(I207:I210)</f>
        <v>0</v>
      </c>
      <c r="J211" s="1">
        <f>SUM(J207:J210)</f>
        <v>0</v>
      </c>
      <c r="K211" s="1">
        <f>SUM(K207:K210)</f>
        <v>0</v>
      </c>
      <c r="L211" s="1">
        <f>SUM(L207:L210)</f>
        <v>0</v>
      </c>
    </row>
    <row r="213" spans="1:13" ht="15.75" x14ac:dyDescent="0.25">
      <c r="B213" s="68" t="s">
        <v>187</v>
      </c>
    </row>
    <row r="214" spans="1:13" x14ac:dyDescent="0.2">
      <c r="A214" s="65"/>
    </row>
    <row r="215" spans="1:13" x14ac:dyDescent="0.2">
      <c r="B215" s="137" t="s">
        <v>9</v>
      </c>
      <c r="C215" s="137"/>
      <c r="D215" s="137"/>
      <c r="E215" s="137"/>
      <c r="F215" s="137"/>
      <c r="G215" s="137"/>
      <c r="H215" s="137"/>
      <c r="I215" s="137"/>
      <c r="J215" s="137"/>
      <c r="K215" s="137"/>
      <c r="L215" s="137"/>
      <c r="M215" s="137"/>
    </row>
    <row r="216" spans="1:13" x14ac:dyDescent="0.2">
      <c r="C216" s="1"/>
      <c r="D216" s="1"/>
      <c r="E216" s="1"/>
      <c r="F216" s="1"/>
      <c r="G216" s="1"/>
      <c r="H216" s="1"/>
    </row>
    <row r="217" spans="1:13" x14ac:dyDescent="0.2">
      <c r="B217" s="137" t="s">
        <v>211</v>
      </c>
      <c r="C217" s="137"/>
      <c r="D217" s="137"/>
      <c r="E217" s="137"/>
      <c r="F217" s="137"/>
      <c r="G217" s="137"/>
      <c r="H217" s="137"/>
      <c r="I217" s="137"/>
      <c r="J217" s="137"/>
      <c r="K217" s="137"/>
      <c r="L217" s="137"/>
      <c r="M217" s="137"/>
    </row>
    <row r="218" spans="1:13" x14ac:dyDescent="0.2">
      <c r="B218" s="137" t="s">
        <v>247</v>
      </c>
      <c r="C218" s="137"/>
      <c r="D218" s="137"/>
      <c r="E218" s="137"/>
      <c r="F218" s="137"/>
      <c r="G218" s="137"/>
      <c r="H218" s="137"/>
      <c r="I218" s="137"/>
      <c r="J218" s="137"/>
      <c r="K218" s="137"/>
      <c r="L218" s="137"/>
      <c r="M218" s="137"/>
    </row>
    <row r="219" spans="1:13" x14ac:dyDescent="0.2">
      <c r="B219" s="137" t="s">
        <v>210</v>
      </c>
      <c r="C219" s="137"/>
      <c r="D219" s="137"/>
      <c r="E219" s="137"/>
      <c r="F219" s="137"/>
      <c r="G219" s="137"/>
      <c r="H219" s="137"/>
      <c r="I219" s="137"/>
      <c r="J219" s="137"/>
      <c r="K219" s="137"/>
      <c r="L219" s="137"/>
      <c r="M219" s="137"/>
    </row>
    <row r="220" spans="1:13" x14ac:dyDescent="0.2">
      <c r="B220" s="1" t="s">
        <v>191</v>
      </c>
      <c r="C220" s="1"/>
      <c r="D220" s="1"/>
      <c r="E220" s="1"/>
      <c r="F220" s="1"/>
      <c r="G220" s="1"/>
      <c r="H220" s="1"/>
    </row>
    <row r="221" spans="1:13" x14ac:dyDescent="0.2">
      <c r="B221" s="137" t="s">
        <v>209</v>
      </c>
      <c r="C221" s="137"/>
      <c r="D221" s="137"/>
      <c r="E221" s="137"/>
      <c r="F221" s="137"/>
      <c r="G221" s="137"/>
      <c r="H221" s="137"/>
      <c r="I221" s="137"/>
      <c r="J221" s="137"/>
      <c r="K221" s="137"/>
      <c r="L221" s="137"/>
      <c r="M221" s="137"/>
    </row>
    <row r="222" spans="1:13" x14ac:dyDescent="0.2">
      <c r="B222" s="137"/>
      <c r="C222" s="137"/>
      <c r="D222" s="137"/>
      <c r="E222" s="137"/>
      <c r="F222" s="137"/>
      <c r="G222" s="137"/>
      <c r="H222" s="137"/>
      <c r="I222" s="137"/>
      <c r="J222" s="137"/>
      <c r="K222" s="137"/>
      <c r="L222" s="137"/>
      <c r="M222" s="137"/>
    </row>
    <row r="223" spans="1:13" x14ac:dyDescent="0.2">
      <c r="B223" s="1" t="s">
        <v>188</v>
      </c>
    </row>
    <row r="227" spans="2:12" ht="13.5" thickBot="1" x14ac:dyDescent="0.25"/>
    <row r="228" spans="2:12" ht="15.75" x14ac:dyDescent="0.25">
      <c r="B228" s="146" t="s">
        <v>190</v>
      </c>
      <c r="C228" s="147"/>
      <c r="D228" s="147"/>
      <c r="E228" s="147"/>
      <c r="F228" s="147"/>
      <c r="G228" s="147"/>
      <c r="H228" s="147"/>
      <c r="I228" s="147"/>
      <c r="J228" s="147"/>
      <c r="K228" s="147"/>
      <c r="L228" s="148"/>
    </row>
    <row r="229" spans="2:12" x14ac:dyDescent="0.2">
      <c r="B229" s="143"/>
      <c r="C229" s="144"/>
      <c r="D229" s="144"/>
      <c r="E229" s="144"/>
      <c r="F229" s="144"/>
      <c r="G229" s="144"/>
      <c r="H229" s="144"/>
      <c r="I229" s="144"/>
      <c r="J229" s="144"/>
      <c r="K229" s="144"/>
      <c r="L229" s="145"/>
    </row>
    <row r="230" spans="2:12" x14ac:dyDescent="0.2">
      <c r="B230" s="143"/>
      <c r="C230" s="144"/>
      <c r="D230" s="144"/>
      <c r="E230" s="144"/>
      <c r="F230" s="144"/>
      <c r="G230" s="144"/>
      <c r="H230" s="144"/>
      <c r="I230" s="144"/>
      <c r="J230" s="144"/>
      <c r="K230" s="144"/>
      <c r="L230" s="145"/>
    </row>
    <row r="231" spans="2:12" x14ac:dyDescent="0.2">
      <c r="B231" s="143"/>
      <c r="C231" s="144"/>
      <c r="D231" s="144"/>
      <c r="E231" s="144"/>
      <c r="F231" s="144"/>
      <c r="G231" s="144"/>
      <c r="H231" s="144"/>
      <c r="I231" s="144"/>
      <c r="J231" s="144"/>
      <c r="K231" s="144"/>
      <c r="L231" s="145"/>
    </row>
    <row r="232" spans="2:12" x14ac:dyDescent="0.2">
      <c r="B232" s="143"/>
      <c r="C232" s="144"/>
      <c r="D232" s="144"/>
      <c r="E232" s="144"/>
      <c r="F232" s="144"/>
      <c r="G232" s="144"/>
      <c r="H232" s="144"/>
      <c r="I232" s="144"/>
      <c r="J232" s="144"/>
      <c r="K232" s="144"/>
      <c r="L232" s="145"/>
    </row>
    <row r="233" spans="2:12" x14ac:dyDescent="0.2">
      <c r="B233" s="143"/>
      <c r="C233" s="144"/>
      <c r="D233" s="144"/>
      <c r="E233" s="144"/>
      <c r="F233" s="144"/>
      <c r="G233" s="144"/>
      <c r="H233" s="144"/>
      <c r="I233" s="144"/>
      <c r="J233" s="144"/>
      <c r="K233" s="144"/>
      <c r="L233" s="145"/>
    </row>
    <row r="234" spans="2:12" ht="13.5" thickBot="1" x14ac:dyDescent="0.25">
      <c r="B234" s="140"/>
      <c r="C234" s="141"/>
      <c r="D234" s="141"/>
      <c r="E234" s="141"/>
      <c r="F234" s="141"/>
      <c r="G234" s="141"/>
      <c r="H234" s="141"/>
      <c r="I234" s="141"/>
      <c r="J234" s="141"/>
      <c r="K234" s="141"/>
      <c r="L234" s="142"/>
    </row>
  </sheetData>
  <mergeCells count="55">
    <mergeCell ref="B234:L234"/>
    <mergeCell ref="B229:L229"/>
    <mergeCell ref="B228:L228"/>
    <mergeCell ref="B230:L230"/>
    <mergeCell ref="B231:L231"/>
    <mergeCell ref="B232:L232"/>
    <mergeCell ref="B233:L233"/>
    <mergeCell ref="C206:F206"/>
    <mergeCell ref="C16:D16"/>
    <mergeCell ref="E16:F16"/>
    <mergeCell ref="C29:F29"/>
    <mergeCell ref="C36:F36"/>
    <mergeCell ref="C200:F200"/>
    <mergeCell ref="C158:F158"/>
    <mergeCell ref="C52:F52"/>
    <mergeCell ref="C176:F176"/>
    <mergeCell ref="C71:F71"/>
    <mergeCell ref="C80:F80"/>
    <mergeCell ref="C90:F90"/>
    <mergeCell ref="A117:L117"/>
    <mergeCell ref="C142:F142"/>
    <mergeCell ref="A196:B196"/>
    <mergeCell ref="C196:F196"/>
    <mergeCell ref="B215:M215"/>
    <mergeCell ref="B221:M221"/>
    <mergeCell ref="B218:M218"/>
    <mergeCell ref="B219:M219"/>
    <mergeCell ref="B222:M222"/>
    <mergeCell ref="B217:M217"/>
    <mergeCell ref="C166:F166"/>
    <mergeCell ref="C185:F185"/>
    <mergeCell ref="A192:B192"/>
    <mergeCell ref="C192:F192"/>
    <mergeCell ref="M97:M103"/>
    <mergeCell ref="M105:M116"/>
    <mergeCell ref="A104:L104"/>
    <mergeCell ref="M92:M94"/>
    <mergeCell ref="I16:J16"/>
    <mergeCell ref="K16:L16"/>
    <mergeCell ref="A91:L91"/>
    <mergeCell ref="A96:L96"/>
    <mergeCell ref="C64:F64"/>
    <mergeCell ref="C44:F44"/>
    <mergeCell ref="C11:H11"/>
    <mergeCell ref="C12:H12"/>
    <mergeCell ref="C10:L10"/>
    <mergeCell ref="K4:L4"/>
    <mergeCell ref="A1:B2"/>
    <mergeCell ref="A3:B3"/>
    <mergeCell ref="I4:J4"/>
    <mergeCell ref="C9:F9"/>
    <mergeCell ref="C8:H8"/>
    <mergeCell ref="C7:H7"/>
    <mergeCell ref="C6:G6"/>
    <mergeCell ref="C1:L2"/>
  </mergeCells>
  <conditionalFormatting sqref="B9:B16">
    <cfRule type="cellIs" dxfId="0" priority="1" stopIfTrue="1" operator="lessThan">
      <formula>18</formula>
    </cfRule>
  </conditionalFormatting>
  <printOptions horizontalCentered="1"/>
  <pageMargins left="0.25" right="0.25" top="0.75" bottom="0.75" header="0.3" footer="0.3"/>
  <pageSetup paperSize="9" scale="72" fitToHeight="0" orientation="landscape" r:id="rId1"/>
  <headerFooter alignWithMargins="0">
    <oddHeader>&amp;F</oddHeader>
  </headerFooter>
  <ignoredErrors>
    <ignoredError sqref="M22 M24 O151:O152 M178 O172"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2ECF231A5CD46419862B45289EE6EBC" ma:contentTypeVersion="15" ma:contentTypeDescription="Crée un document." ma:contentTypeScope="" ma:versionID="5cd435b31de477f8bac750c1a94ec9dc">
  <xsd:schema xmlns:xsd="http://www.w3.org/2001/XMLSchema" xmlns:xs="http://www.w3.org/2001/XMLSchema" xmlns:p="http://schemas.microsoft.com/office/2006/metadata/properties" xmlns:ns3="85cd0fe0-09a7-423f-b5f7-84e5194c7b67" xmlns:ns4="ef67aff5-329f-4f8c-b9c4-ae1be79d4b08" targetNamespace="http://schemas.microsoft.com/office/2006/metadata/properties" ma:root="true" ma:fieldsID="b47e2ddc9d313fcf323f019ac196ec46" ns3:_="" ns4:_="">
    <xsd:import namespace="85cd0fe0-09a7-423f-b5f7-84e5194c7b67"/>
    <xsd:import namespace="ef67aff5-329f-4f8c-b9c4-ae1be79d4b0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Location" minOccurs="0"/>
                <xsd:element ref="ns3:MediaServiceOCR" minOccurs="0"/>
                <xsd:element ref="ns3:MediaServiceGenerationTime" minOccurs="0"/>
                <xsd:element ref="ns3:MediaServiceEventHashCode"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cd0fe0-09a7-423f-b5f7-84e5194c7b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67aff5-329f-4f8c-b9c4-ae1be79d4b08"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SharingHintHash" ma:index="12"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B6041B-DE86-4BE3-B733-DE3DA0DADCD8}">
  <ds:schemaRefs>
    <ds:schemaRef ds:uri="http://purl.org/dc/elements/1.1/"/>
    <ds:schemaRef ds:uri="http://schemas.microsoft.com/office/2006/metadata/properties"/>
    <ds:schemaRef ds:uri="http://schemas.microsoft.com/office/2006/documentManagement/types"/>
    <ds:schemaRef ds:uri="ef67aff5-329f-4f8c-b9c4-ae1be79d4b08"/>
    <ds:schemaRef ds:uri="http://purl.org/dc/terms/"/>
    <ds:schemaRef ds:uri="http://schemas.openxmlformats.org/package/2006/metadata/core-properties"/>
    <ds:schemaRef ds:uri="http://purl.org/dc/dcmitype/"/>
    <ds:schemaRef ds:uri="http://schemas.microsoft.com/office/infopath/2007/PartnerControls"/>
    <ds:schemaRef ds:uri="85cd0fe0-09a7-423f-b5f7-84e5194c7b67"/>
    <ds:schemaRef ds:uri="http://www.w3.org/XML/1998/namespace"/>
  </ds:schemaRefs>
</ds:datastoreItem>
</file>

<file path=customXml/itemProps2.xml><?xml version="1.0" encoding="utf-8"?>
<ds:datastoreItem xmlns:ds="http://schemas.openxmlformats.org/officeDocument/2006/customXml" ds:itemID="{78961589-BFE5-45CA-A967-570FC0241C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cd0fe0-09a7-423f-b5f7-84e5194c7b67"/>
    <ds:schemaRef ds:uri="ef67aff5-329f-4f8c-b9c4-ae1be79d4b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EFF9D1-B4BD-4483-83A6-BC6413BCCD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infos</vt:lpstr>
      <vt:lpstr>2025-2026</vt:lpstr>
    </vt:vector>
  </TitlesOfParts>
  <Company>Université Catholique de Louvain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Soares-Frazao</dc:creator>
  <cp:lastModifiedBy>Pascale Premereur</cp:lastModifiedBy>
  <cp:lastPrinted>2025-09-16T15:35:59Z</cp:lastPrinted>
  <dcterms:created xsi:type="dcterms:W3CDTF">2012-08-29T12:27:43Z</dcterms:created>
  <dcterms:modified xsi:type="dcterms:W3CDTF">2025-09-18T15:29:18Z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0x010100A2ECF231A5CD46419862B45289EE6EBC</vt:lpwstr>
  </property>
</Properties>
</file>